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KI-16001S\Redirect\suidou\デスクトップ\デスクトップ整理（庶務）\2019.08.14 料金改定ＨＰ\"/>
    </mc:Choice>
  </mc:AlternateContent>
  <bookViews>
    <workbookView showHorizontalScroll="0" showVerticalScroll="0" showSheetTabs="0" xWindow="960" yWindow="465" windowWidth="17700" windowHeight="8610" autoFilterDateGrouping="0"/>
  </bookViews>
  <sheets>
    <sheet name="料金シミュレータｰ" sheetId="3" r:id="rId1"/>
  </sheets>
  <definedNames>
    <definedName name="_xlnm.Print_Area" localSheetId="0">料金シミュレータｰ!$A$1:$AE$41</definedName>
  </definedNames>
  <calcPr calcId="152511"/>
</workbook>
</file>

<file path=xl/calcChain.xml><?xml version="1.0" encoding="utf-8"?>
<calcChain xmlns="http://schemas.openxmlformats.org/spreadsheetml/2006/main">
  <c r="AP35" i="3" l="1"/>
  <c r="AT36" i="3" l="1"/>
  <c r="AT37" i="3" s="1"/>
  <c r="I37" i="3" s="1"/>
  <c r="I39" i="3" s="1"/>
  <c r="AT35" i="3"/>
  <c r="AP36" i="3"/>
  <c r="AP37" i="3" s="1"/>
  <c r="Q37" i="3" s="1"/>
  <c r="AT10" i="3"/>
  <c r="AT9" i="3"/>
  <c r="AT8" i="3"/>
  <c r="AT7" i="3"/>
  <c r="AT23" i="3"/>
  <c r="AP23" i="3"/>
  <c r="AP6" i="3"/>
  <c r="AT6" i="3"/>
  <c r="AP7" i="3"/>
  <c r="AP8" i="3"/>
  <c r="AP9" i="3"/>
  <c r="AP10" i="3"/>
  <c r="AP22" i="3"/>
  <c r="AT22" i="3"/>
  <c r="AP24" i="3"/>
  <c r="AT24" i="3"/>
  <c r="AT25" i="3"/>
  <c r="AP25" i="3"/>
  <c r="AT26" i="3"/>
  <c r="I24" i="3" s="1"/>
  <c r="Y37" i="3" l="1"/>
  <c r="I26" i="3"/>
  <c r="I25" i="3" s="1"/>
  <c r="AP26" i="3"/>
  <c r="Q24" i="3" s="1"/>
  <c r="Y24" i="3" s="1"/>
  <c r="I38" i="3"/>
  <c r="AT11" i="3"/>
  <c r="I10" i="3" s="1"/>
  <c r="AP11" i="3"/>
  <c r="Q10" i="3" s="1"/>
  <c r="Y10" i="3" l="1"/>
  <c r="I12" i="3"/>
  <c r="I11" i="3" s="1"/>
</calcChain>
</file>

<file path=xl/sharedStrings.xml><?xml version="1.0" encoding="utf-8"?>
<sst xmlns="http://schemas.openxmlformats.org/spreadsheetml/2006/main" count="104" uniqueCount="50">
  <si>
    <t>口径</t>
    <rPh sb="0" eb="2">
      <t>コウケイ</t>
    </rPh>
    <phoneticPr fontId="3"/>
  </si>
  <si>
    <t>選択して下さい</t>
    <rPh sb="0" eb="2">
      <t>センタク</t>
    </rPh>
    <rPh sb="4" eb="5">
      <t>クダ</t>
    </rPh>
    <phoneticPr fontId="3"/>
  </si>
  <si>
    <t>水道使用量</t>
    <rPh sb="0" eb="2">
      <t>スイドウ</t>
    </rPh>
    <rPh sb="2" eb="4">
      <t>シヨウ</t>
    </rPh>
    <rPh sb="4" eb="5">
      <t>リョウ</t>
    </rPh>
    <phoneticPr fontId="3"/>
  </si>
  <si>
    <t>口　　　径</t>
    <rPh sb="0" eb="1">
      <t>クチ</t>
    </rPh>
    <rPh sb="4" eb="5">
      <t>ケイ</t>
    </rPh>
    <phoneticPr fontId="3"/>
  </si>
  <si>
    <t>基本料金</t>
    <rPh sb="0" eb="2">
      <t>キホン</t>
    </rPh>
    <rPh sb="2" eb="4">
      <t>リョウキン</t>
    </rPh>
    <phoneticPr fontId="3"/>
  </si>
  <si>
    <t>円</t>
    <rPh sb="0" eb="1">
      <t>エン</t>
    </rPh>
    <phoneticPr fontId="3"/>
  </si>
  <si>
    <t>旧料金</t>
    <rPh sb="0" eb="3">
      <t>キュウリョウキン</t>
    </rPh>
    <phoneticPr fontId="3"/>
  </si>
  <si>
    <t>新料金</t>
    <rPh sb="0" eb="1">
      <t>シン</t>
    </rPh>
    <rPh sb="1" eb="3">
      <t>リョウキン</t>
    </rPh>
    <phoneticPr fontId="3"/>
  </si>
  <si>
    <t>使用量</t>
    <rPh sb="0" eb="2">
      <t>シヨウ</t>
    </rPh>
    <rPh sb="2" eb="3">
      <t>リョウ</t>
    </rPh>
    <phoneticPr fontId="3"/>
  </si>
  <si>
    <t>合　　計</t>
    <rPh sb="0" eb="1">
      <t>ゴウ</t>
    </rPh>
    <rPh sb="3" eb="4">
      <t>ケイ</t>
    </rPh>
    <phoneticPr fontId="3"/>
  </si>
  <si>
    <t>従量　51～100㎥</t>
    <rPh sb="0" eb="2">
      <t>ジュウリョウ</t>
    </rPh>
    <phoneticPr fontId="3"/>
  </si>
  <si>
    <t>従量　17～ 50㎥</t>
    <rPh sb="0" eb="2">
      <t>ジュウリョウ</t>
    </rPh>
    <phoneticPr fontId="3"/>
  </si>
  <si>
    <t>従量 101～200㎥</t>
    <rPh sb="0" eb="2">
      <t>ジュウリョウ</t>
    </rPh>
    <phoneticPr fontId="3"/>
  </si>
  <si>
    <t>従量　201㎥以上</t>
    <rPh sb="0" eb="2">
      <t>ジュウリョウ</t>
    </rPh>
    <rPh sb="7" eb="9">
      <t>イジョウ</t>
    </rPh>
    <phoneticPr fontId="3"/>
  </si>
  <si>
    <t>料金（税込）</t>
    <rPh sb="0" eb="2">
      <t>リョウキン</t>
    </rPh>
    <rPh sb="3" eb="5">
      <t>ゼイコ</t>
    </rPh>
    <phoneticPr fontId="3"/>
  </si>
  <si>
    <t>うち消費税額</t>
    <rPh sb="2" eb="5">
      <t>ショウヒゼイ</t>
    </rPh>
    <rPh sb="5" eb="6">
      <t>ガク</t>
    </rPh>
    <phoneticPr fontId="3"/>
  </si>
  <si>
    <t>料金（税抜）</t>
    <rPh sb="0" eb="2">
      <t>リョウキン</t>
    </rPh>
    <rPh sb="3" eb="5">
      <t>ゼイヌ</t>
    </rPh>
    <phoneticPr fontId="3"/>
  </si>
  <si>
    <t>水道使用量
（汚水量）</t>
    <rPh sb="0" eb="2">
      <t>スイドウ</t>
    </rPh>
    <rPh sb="2" eb="4">
      <t>シヨウ</t>
    </rPh>
    <rPh sb="4" eb="5">
      <t>リョウ</t>
    </rPh>
    <rPh sb="7" eb="9">
      <t>オスイ</t>
    </rPh>
    <rPh sb="9" eb="10">
      <t>リョウ</t>
    </rPh>
    <phoneticPr fontId="3"/>
  </si>
  <si>
    <t>基本使用料</t>
    <rPh sb="0" eb="2">
      <t>キホン</t>
    </rPh>
    <rPh sb="2" eb="4">
      <t>シヨウ</t>
    </rPh>
    <rPh sb="4" eb="5">
      <t>リョウ</t>
    </rPh>
    <phoneticPr fontId="3"/>
  </si>
  <si>
    <t>従量 101～200㎥</t>
    <phoneticPr fontId="3"/>
  </si>
  <si>
    <t>従量　201㎥以上</t>
    <rPh sb="7" eb="9">
      <t>イジョウ</t>
    </rPh>
    <phoneticPr fontId="3"/>
  </si>
  <si>
    <t>従量　17～100㎥</t>
    <rPh sb="0" eb="2">
      <t>ジュウリョウ</t>
    </rPh>
    <phoneticPr fontId="3"/>
  </si>
  <si>
    <t>水道料金計算表</t>
    <rPh sb="0" eb="2">
      <t>スイドウ</t>
    </rPh>
    <rPh sb="2" eb="4">
      <t>リョウキン</t>
    </rPh>
    <rPh sb="4" eb="6">
      <t>ケイサン</t>
    </rPh>
    <rPh sb="6" eb="7">
      <t>ヒョウ</t>
    </rPh>
    <phoneticPr fontId="3"/>
  </si>
  <si>
    <t>口径別基本料金</t>
    <rPh sb="0" eb="2">
      <t>コウケイ</t>
    </rPh>
    <rPh sb="2" eb="3">
      <t>ベツ</t>
    </rPh>
    <rPh sb="3" eb="5">
      <t>キホン</t>
    </rPh>
    <rPh sb="5" eb="7">
      <t>リョウキン</t>
    </rPh>
    <phoneticPr fontId="3"/>
  </si>
  <si>
    <t>従量 100～200㎥</t>
    <rPh sb="0" eb="2">
      <t>ジュウリョウ</t>
    </rPh>
    <phoneticPr fontId="3"/>
  </si>
  <si>
    <t>従量　200㎥以上</t>
    <rPh sb="0" eb="2">
      <t>ジュウリョウ</t>
    </rPh>
    <rPh sb="7" eb="9">
      <t>イジョウ</t>
    </rPh>
    <phoneticPr fontId="3"/>
  </si>
  <si>
    <t>従量料金</t>
    <rPh sb="0" eb="2">
      <t>ジュウリョウ</t>
    </rPh>
    <rPh sb="2" eb="4">
      <t>リョウキン</t>
    </rPh>
    <phoneticPr fontId="3"/>
  </si>
  <si>
    <t>下水道使用料計算表</t>
    <rPh sb="0" eb="2">
      <t>ゲスイ</t>
    </rPh>
    <rPh sb="2" eb="3">
      <t>ドウ</t>
    </rPh>
    <rPh sb="3" eb="5">
      <t>シヨウ</t>
    </rPh>
    <rPh sb="5" eb="6">
      <t>リョウ</t>
    </rPh>
    <rPh sb="6" eb="8">
      <t>ケイサン</t>
    </rPh>
    <rPh sb="8" eb="9">
      <t>ヒョウ</t>
    </rPh>
    <phoneticPr fontId="3"/>
  </si>
  <si>
    <t>料金表</t>
    <rPh sb="0" eb="2">
      <t>リョウキン</t>
    </rPh>
    <rPh sb="2" eb="3">
      <t>ヒョウ</t>
    </rPh>
    <phoneticPr fontId="3"/>
  </si>
  <si>
    <t>平尾コミプラ使用料計算表</t>
    <rPh sb="0" eb="2">
      <t>ヒラオ</t>
    </rPh>
    <rPh sb="6" eb="8">
      <t>シヨウ</t>
    </rPh>
    <rPh sb="8" eb="9">
      <t>リョウ</t>
    </rPh>
    <rPh sb="9" eb="11">
      <t>ケイサン</t>
    </rPh>
    <rPh sb="11" eb="12">
      <t>ヒョウ</t>
    </rPh>
    <phoneticPr fontId="3"/>
  </si>
  <si>
    <t>従量料金</t>
    <rPh sb="2" eb="4">
      <t>リョウキン</t>
    </rPh>
    <phoneticPr fontId="3"/>
  </si>
  <si>
    <t>㎜</t>
    <phoneticPr fontId="3"/>
  </si>
  <si>
    <t>㎥</t>
    <phoneticPr fontId="3"/>
  </si>
  <si>
    <t>従量　17～100㎥</t>
    <phoneticPr fontId="3"/>
  </si>
  <si>
    <t>差引額</t>
    <rPh sb="0" eb="2">
      <t>サシヒキ</t>
    </rPh>
    <rPh sb="2" eb="3">
      <t>ガク</t>
    </rPh>
    <phoneticPr fontId="3"/>
  </si>
  <si>
    <t>差引額</t>
    <rPh sb="0" eb="1">
      <t>サ</t>
    </rPh>
    <rPh sb="1" eb="2">
      <t>ヒ</t>
    </rPh>
    <rPh sb="2" eb="3">
      <t>ガク</t>
    </rPh>
    <phoneticPr fontId="3"/>
  </si>
  <si>
    <t>　　で計算された額を合算して下さい。</t>
    <rPh sb="10" eb="12">
      <t>ガッサン</t>
    </rPh>
    <rPh sb="14" eb="15">
      <t>クダ</t>
    </rPh>
    <phoneticPr fontId="3"/>
  </si>
  <si>
    <t>新料金（10％）</t>
    <rPh sb="0" eb="3">
      <t>シンリョウキン</t>
    </rPh>
    <phoneticPr fontId="3"/>
  </si>
  <si>
    <t>旧料金（８％）</t>
    <rPh sb="0" eb="3">
      <t>キュウリョウキン</t>
    </rPh>
    <phoneticPr fontId="3"/>
  </si>
  <si>
    <t>新使用料（10％）</t>
    <rPh sb="0" eb="1">
      <t>シン</t>
    </rPh>
    <rPh sb="1" eb="4">
      <t>シヨウリョウ</t>
    </rPh>
    <phoneticPr fontId="3"/>
  </si>
  <si>
    <t>旧使用料（８％）</t>
    <rPh sb="0" eb="1">
      <t>キュウ</t>
    </rPh>
    <rPh sb="1" eb="4">
      <t>シヨウリョウ</t>
    </rPh>
    <phoneticPr fontId="3"/>
  </si>
  <si>
    <t>　※口径を選択</t>
    <rPh sb="2" eb="4">
      <t>コウケイ</t>
    </rPh>
    <rPh sb="5" eb="7">
      <t>センタク</t>
    </rPh>
    <phoneticPr fontId="3"/>
  </si>
  <si>
    <t>　※水道使用量を整数で入力
　　100,000㎥まで計算出来ます。</t>
    <rPh sb="2" eb="4">
      <t>スイドウ</t>
    </rPh>
    <rPh sb="4" eb="6">
      <t>シヨウ</t>
    </rPh>
    <rPh sb="6" eb="7">
      <t>リョウ</t>
    </rPh>
    <rPh sb="8" eb="10">
      <t>セイスウ</t>
    </rPh>
    <rPh sb="11" eb="13">
      <t>ニュウリョク</t>
    </rPh>
    <rPh sb="26" eb="28">
      <t>ケイサン</t>
    </rPh>
    <rPh sb="28" eb="30">
      <t>デキ</t>
    </rPh>
    <phoneticPr fontId="3"/>
  </si>
  <si>
    <t>　※水道使用量(汚水量)を整数で入力
　　100,000㎥まで計算出来ます。</t>
    <rPh sb="2" eb="4">
      <t>スイドウ</t>
    </rPh>
    <rPh sb="4" eb="6">
      <t>シヨウ</t>
    </rPh>
    <rPh sb="6" eb="7">
      <t>リョウ</t>
    </rPh>
    <rPh sb="8" eb="10">
      <t>オスイ</t>
    </rPh>
    <rPh sb="10" eb="11">
      <t>リョウ</t>
    </rPh>
    <rPh sb="13" eb="15">
      <t>セイスウ</t>
    </rPh>
    <rPh sb="16" eb="18">
      <t>ニュウリョク</t>
    </rPh>
    <rPh sb="31" eb="33">
      <t>ケイサン</t>
    </rPh>
    <rPh sb="33" eb="35">
      <t>デキ</t>
    </rPh>
    <phoneticPr fontId="3"/>
  </si>
  <si>
    <t>　　「下水道使用料シミュレーション」や「平尾コミプラ使用料シミュレーション」</t>
    <rPh sb="3" eb="5">
      <t>ゲスイ</t>
    </rPh>
    <rPh sb="5" eb="6">
      <t>ドウ</t>
    </rPh>
    <rPh sb="6" eb="8">
      <t>シヨウ</t>
    </rPh>
    <rPh sb="8" eb="9">
      <t>リョウ</t>
    </rPh>
    <rPh sb="20" eb="22">
      <t>ヒラオ</t>
    </rPh>
    <rPh sb="26" eb="28">
      <t>シヨウ</t>
    </rPh>
    <rPh sb="28" eb="29">
      <t>リョウ</t>
    </rPh>
    <phoneticPr fontId="3"/>
  </si>
  <si>
    <t>　　「水道料金シミュレーション」で計算された額を合算して下さい。</t>
    <rPh sb="3" eb="5">
      <t>スイドウ</t>
    </rPh>
    <rPh sb="5" eb="7">
      <t>リョウキン</t>
    </rPh>
    <rPh sb="17" eb="19">
      <t>ケイサン</t>
    </rPh>
    <rPh sb="22" eb="23">
      <t>ガク</t>
    </rPh>
    <rPh sb="24" eb="26">
      <t>ガッサン</t>
    </rPh>
    <rPh sb="28" eb="29">
      <t>クダ</t>
    </rPh>
    <phoneticPr fontId="3"/>
  </si>
  <si>
    <t>　　方は「水道料金シミュレーション」で計算された額を合算して下さい。</t>
    <rPh sb="2" eb="3">
      <t>カタ</t>
    </rPh>
    <rPh sb="5" eb="7">
      <t>スイドウ</t>
    </rPh>
    <rPh sb="7" eb="9">
      <t>リョウキン</t>
    </rPh>
    <rPh sb="19" eb="21">
      <t>ケイサン</t>
    </rPh>
    <rPh sb="24" eb="25">
      <t>ガク</t>
    </rPh>
    <rPh sb="26" eb="28">
      <t>ガッサン</t>
    </rPh>
    <rPh sb="30" eb="31">
      <t>クダ</t>
    </rPh>
    <phoneticPr fontId="3"/>
  </si>
  <si>
    <t>（注）上記の使用料は２か月分の使用料となります。平尾コミプラへ接続されている</t>
    <rPh sb="1" eb="2">
      <t>チュウ</t>
    </rPh>
    <rPh sb="3" eb="5">
      <t>ジョウキ</t>
    </rPh>
    <rPh sb="6" eb="8">
      <t>シヨウ</t>
    </rPh>
    <rPh sb="8" eb="9">
      <t>リョウ</t>
    </rPh>
    <rPh sb="12" eb="14">
      <t>ゲツブン</t>
    </rPh>
    <rPh sb="15" eb="17">
      <t>シヨウ</t>
    </rPh>
    <rPh sb="17" eb="18">
      <t>リョウ</t>
    </rPh>
    <rPh sb="24" eb="26">
      <t>ヒラオ</t>
    </rPh>
    <rPh sb="31" eb="33">
      <t>セツゾク</t>
    </rPh>
    <phoneticPr fontId="3"/>
  </si>
  <si>
    <t>（注）上記使用料は２か月分の使用料となります。公共下水道へ接続されている方は</t>
    <rPh sb="1" eb="2">
      <t>チュウ</t>
    </rPh>
    <rPh sb="3" eb="5">
      <t>ジョウキ</t>
    </rPh>
    <rPh sb="5" eb="7">
      <t>シヨウ</t>
    </rPh>
    <rPh sb="7" eb="8">
      <t>リョウ</t>
    </rPh>
    <rPh sb="11" eb="13">
      <t>ゲツブン</t>
    </rPh>
    <rPh sb="14" eb="16">
      <t>シヨウ</t>
    </rPh>
    <rPh sb="16" eb="17">
      <t>リョウ</t>
    </rPh>
    <rPh sb="23" eb="25">
      <t>コウキョウ</t>
    </rPh>
    <rPh sb="25" eb="27">
      <t>ゲスイ</t>
    </rPh>
    <rPh sb="27" eb="28">
      <t>ドウ</t>
    </rPh>
    <rPh sb="29" eb="31">
      <t>セツゾク</t>
    </rPh>
    <rPh sb="36" eb="37">
      <t>カタ</t>
    </rPh>
    <phoneticPr fontId="3"/>
  </si>
  <si>
    <t>（注）上記料金は２か月分の料金となります。公共下水道等へ接続されている方は</t>
    <rPh sb="1" eb="2">
      <t>チュウ</t>
    </rPh>
    <rPh sb="3" eb="5">
      <t>ジョウキ</t>
    </rPh>
    <rPh sb="5" eb="7">
      <t>リョウキン</t>
    </rPh>
    <rPh sb="10" eb="12">
      <t>ゲツブン</t>
    </rPh>
    <rPh sb="13" eb="15">
      <t>リョウキン</t>
    </rPh>
    <rPh sb="21" eb="23">
      <t>コウキョウ</t>
    </rPh>
    <rPh sb="23" eb="25">
      <t>ゲスイ</t>
    </rPh>
    <rPh sb="25" eb="26">
      <t>ドウ</t>
    </rPh>
    <rPh sb="26" eb="27">
      <t>トウ</t>
    </rPh>
    <rPh sb="28" eb="30">
      <t>セツゾク</t>
    </rPh>
    <rPh sb="35" eb="36">
      <t>カタ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</si>
</sst>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#,##0_);[Red]\(#,##0\)"/>
    <numFmt numFmtId="177" formatCode="#,##0_);\(#,##0\)"/>
    <numFmt numFmtId="178" formatCode="#,##0_ "/>
    <numFmt numFmtId="179" formatCode="0_);[Red]\(0\)"/>
    <numFmt numFmtId="180" formatCode="#,##0\ ;&quot;△ &quot;#,##0\ "/>
    <numFmt numFmtId="181" formatCode="#,##0.00_);\(#,##0.00\)"/>
    <numFmt numFmtId="182" formatCode="#,##0.00_);[Red]\(#,##0.00\)"/>
    <numFmt numFmtId="183" formatCode="#,##0.0_);[Red]\(#,##0.0\)"/>
  </numFmts>
  <fonts count="8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b/>
      <sz val="11"/>
      <name val="ＭＳ ゴシック"/>
      <family val="3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80" fontId="0" fillId="0" borderId="0" xfId="0" applyNumberFormat="1">
      <alignment vertical="center"/>
    </xf>
    <xf numFmtId="180" fontId="0" fillId="0" borderId="0" xfId="0" applyNumberFormat="1" applyBorder="1">
      <alignment vertical="center"/>
    </xf>
    <xf numFmtId="0" fontId="0" fillId="0" borderId="0" xfId="0" applyBorder="1">
      <alignment vertical="center"/>
    </xf>
    <xf numFmtId="180" fontId="0" fillId="0" borderId="0" xfId="0" applyNumberFormat="1" applyAlignment="1">
      <alignment vertical="center" shrinkToFit="1"/>
    </xf>
    <xf numFmtId="180" fontId="0" fillId="0" borderId="1" xfId="0" applyNumberFormat="1" applyBorder="1">
      <alignment vertical="center"/>
    </xf>
    <xf numFmtId="180" fontId="0" fillId="0" borderId="2" xfId="0" applyNumberFormat="1" applyBorder="1">
      <alignment vertical="center"/>
    </xf>
    <xf numFmtId="0" fontId="0" fillId="0" borderId="0" xfId="0" applyBorder="1" applyAlignment="1">
      <alignment horizontal="center" vertical="center"/>
    </xf>
    <xf numFmtId="183" fontId="1" fillId="0" borderId="0" xfId="1" applyNumberFormat="1">
      <alignment vertical="center"/>
    </xf>
    <xf numFmtId="38" fontId="1" fillId="0" borderId="0" xfId="1">
      <alignment vertical="center"/>
    </xf>
    <xf numFmtId="180" fontId="1" fillId="0" borderId="0" xfId="1" applyNumberFormat="1" applyBorder="1" applyAlignment="1">
      <alignment vertical="center" shrinkToFit="1"/>
    </xf>
    <xf numFmtId="0" fontId="0" fillId="0" borderId="1" xfId="0" applyBorder="1">
      <alignment vertical="center"/>
    </xf>
    <xf numFmtId="180" fontId="0" fillId="0" borderId="0" xfId="0" applyNumberFormat="1" applyBorder="1" applyAlignment="1">
      <alignment vertical="center" shrinkToFit="1"/>
    </xf>
    <xf numFmtId="177" fontId="1" fillId="0" borderId="0" xfId="1" applyNumberFormat="1" applyBorder="1" applyAlignment="1">
      <alignment horizontal="right" vertical="center"/>
    </xf>
    <xf numFmtId="180" fontId="1" fillId="0" borderId="1" xfId="1" applyNumberFormat="1" applyBorder="1" applyAlignment="1">
      <alignment vertical="center" shrinkToFit="1"/>
    </xf>
    <xf numFmtId="0" fontId="0" fillId="0" borderId="2" xfId="0" applyBorder="1" applyAlignment="1">
      <alignment horizontal="center" vertical="center"/>
    </xf>
    <xf numFmtId="180" fontId="1" fillId="0" borderId="2" xfId="1" applyNumberFormat="1" applyBorder="1" applyAlignment="1">
      <alignment vertical="center" shrinkToFit="1"/>
    </xf>
    <xf numFmtId="180" fontId="0" fillId="0" borderId="1" xfId="0" applyNumberFormat="1" applyBorder="1" applyAlignment="1">
      <alignment vertical="center" shrinkToFit="1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78" fontId="5" fillId="2" borderId="4" xfId="0" applyNumberFormat="1" applyFont="1" applyFill="1" applyBorder="1" applyAlignment="1" applyProtection="1">
      <alignment vertical="center" shrinkToFit="1"/>
      <protection locked="0"/>
    </xf>
    <xf numFmtId="178" fontId="5" fillId="2" borderId="5" xfId="0" applyNumberFormat="1" applyFont="1" applyFill="1" applyBorder="1" applyAlignment="1" applyProtection="1">
      <alignment vertical="center" shrinkToFit="1"/>
      <protection locked="0"/>
    </xf>
    <xf numFmtId="178" fontId="5" fillId="2" borderId="6" xfId="0" applyNumberFormat="1" applyFont="1" applyFill="1" applyBorder="1" applyAlignment="1" applyProtection="1">
      <alignment vertical="center" shrinkToFit="1"/>
      <protection locked="0"/>
    </xf>
    <xf numFmtId="178" fontId="5" fillId="2" borderId="7" xfId="0" applyNumberFormat="1" applyFont="1" applyFill="1" applyBorder="1" applyAlignment="1" applyProtection="1">
      <alignment vertical="center" shrinkToFit="1"/>
      <protection locked="0"/>
    </xf>
    <xf numFmtId="178" fontId="5" fillId="2" borderId="1" xfId="0" applyNumberFormat="1" applyFont="1" applyFill="1" applyBorder="1" applyAlignment="1" applyProtection="1">
      <alignment vertical="center" shrinkToFit="1"/>
      <protection locked="0"/>
    </xf>
    <xf numFmtId="178" fontId="5" fillId="2" borderId="8" xfId="0" applyNumberFormat="1" applyFont="1" applyFill="1" applyBorder="1" applyAlignment="1" applyProtection="1">
      <alignment vertical="center" shrinkToFit="1"/>
      <protection locked="0"/>
    </xf>
    <xf numFmtId="182" fontId="0" fillId="0" borderId="3" xfId="0" applyNumberFormat="1" applyBorder="1" applyAlignment="1">
      <alignment vertical="center" shrinkToFit="1"/>
    </xf>
    <xf numFmtId="181" fontId="1" fillId="0" borderId="3" xfId="1" applyNumberFormat="1" applyBorder="1" applyAlignment="1">
      <alignment horizontal="right" vertical="center"/>
    </xf>
    <xf numFmtId="182" fontId="1" fillId="0" borderId="3" xfId="1" applyNumberFormat="1" applyBorder="1" applyAlignment="1">
      <alignment horizontal="right" vertical="center" shrinkToFit="1"/>
    </xf>
    <xf numFmtId="182" fontId="1" fillId="0" borderId="3" xfId="1" applyNumberFormat="1" applyFont="1" applyBorder="1" applyAlignment="1">
      <alignment horizontal="right" vertical="center" shrinkToFit="1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80" fontId="1" fillId="0" borderId="10" xfId="1" applyNumberFormat="1" applyBorder="1" applyAlignment="1">
      <alignment vertical="center" shrinkToFit="1"/>
    </xf>
    <xf numFmtId="180" fontId="1" fillId="0" borderId="3" xfId="1" applyNumberFormat="1" applyBorder="1" applyAlignment="1">
      <alignment vertical="center" shrinkToFit="1"/>
    </xf>
    <xf numFmtId="180" fontId="1" fillId="0" borderId="9" xfId="1" applyNumberFormat="1" applyBorder="1" applyAlignment="1">
      <alignment vertical="center" shrinkToFit="1"/>
    </xf>
    <xf numFmtId="0" fontId="0" fillId="0" borderId="9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6" fillId="0" borderId="15" xfId="0" applyFont="1" applyBorder="1">
      <alignment vertical="center"/>
    </xf>
    <xf numFmtId="0" fontId="6" fillId="0" borderId="0" xfId="0" applyFont="1">
      <alignment vertical="center"/>
    </xf>
    <xf numFmtId="0" fontId="0" fillId="0" borderId="0" xfId="0" applyAlignment="1">
      <alignment vertical="center" wrapText="1"/>
    </xf>
    <xf numFmtId="177" fontId="1" fillId="0" borderId="3" xfId="1" applyNumberFormat="1" applyBorder="1" applyAlignment="1">
      <alignment horizontal="right" vertical="center" shrinkToFit="1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7" fontId="0" fillId="0" borderId="3" xfId="0" applyNumberFormat="1" applyBorder="1" applyAlignment="1">
      <alignment vertical="center" shrinkToFit="1"/>
    </xf>
    <xf numFmtId="0" fontId="0" fillId="0" borderId="3" xfId="0" applyBorder="1" applyAlignment="1">
      <alignment vertical="center" shrinkToFit="1"/>
    </xf>
    <xf numFmtId="180" fontId="1" fillId="0" borderId="8" xfId="1" applyNumberFormat="1" applyBorder="1" applyAlignment="1">
      <alignment vertical="center" shrinkToFit="1"/>
    </xf>
    <xf numFmtId="180" fontId="1" fillId="0" borderId="11" xfId="1" applyNumberFormat="1" applyBorder="1" applyAlignment="1">
      <alignment vertical="center" shrinkToFit="1"/>
    </xf>
    <xf numFmtId="180" fontId="1" fillId="0" borderId="7" xfId="1" applyNumberFormat="1" applyBorder="1" applyAlignment="1">
      <alignment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177" fontId="1" fillId="0" borderId="9" xfId="1" applyNumberFormat="1" applyBorder="1" applyAlignment="1">
      <alignment horizontal="right" vertical="center"/>
    </xf>
    <xf numFmtId="177" fontId="1" fillId="0" borderId="2" xfId="1" applyNumberFormat="1" applyBorder="1" applyAlignment="1">
      <alignment horizontal="right" vertical="center"/>
    </xf>
    <xf numFmtId="177" fontId="1" fillId="0" borderId="10" xfId="1" applyNumberFormat="1" applyBorder="1" applyAlignment="1">
      <alignment horizontal="right" vertical="center"/>
    </xf>
    <xf numFmtId="177" fontId="1" fillId="0" borderId="3" xfId="1" applyNumberForma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176" fontId="5" fillId="2" borderId="15" xfId="0" applyNumberFormat="1" applyFont="1" applyFill="1" applyBorder="1" applyAlignment="1" applyProtection="1">
      <alignment vertical="center" shrinkToFit="1"/>
      <protection locked="0"/>
    </xf>
    <xf numFmtId="176" fontId="5" fillId="2" borderId="0" xfId="0" applyNumberFormat="1" applyFont="1" applyFill="1" applyBorder="1" applyAlignment="1" applyProtection="1">
      <alignment vertical="center" shrinkToFit="1"/>
      <protection locked="0"/>
    </xf>
    <xf numFmtId="176" fontId="5" fillId="2" borderId="16" xfId="0" applyNumberFormat="1" applyFont="1" applyFill="1" applyBorder="1" applyAlignment="1" applyProtection="1">
      <alignment vertical="center" shrinkToFit="1"/>
      <protection locked="0"/>
    </xf>
    <xf numFmtId="176" fontId="5" fillId="2" borderId="7" xfId="0" applyNumberFormat="1" applyFont="1" applyFill="1" applyBorder="1" applyAlignment="1" applyProtection="1">
      <alignment vertical="center" shrinkToFit="1"/>
      <protection locked="0"/>
    </xf>
    <xf numFmtId="176" fontId="5" fillId="2" borderId="1" xfId="0" applyNumberFormat="1" applyFont="1" applyFill="1" applyBorder="1" applyAlignment="1" applyProtection="1">
      <alignment vertical="center" shrinkToFit="1"/>
      <protection locked="0"/>
    </xf>
    <xf numFmtId="176" fontId="5" fillId="2" borderId="8" xfId="0" applyNumberFormat="1" applyFont="1" applyFill="1" applyBorder="1" applyAlignment="1" applyProtection="1">
      <alignment vertical="center" shrinkToFit="1"/>
      <protection locked="0"/>
    </xf>
    <xf numFmtId="179" fontId="4" fillId="2" borderId="4" xfId="0" applyNumberFormat="1" applyFont="1" applyFill="1" applyBorder="1" applyAlignment="1" applyProtection="1">
      <alignment horizontal="center" vertical="center" shrinkToFit="1"/>
      <protection locked="0"/>
    </xf>
    <xf numFmtId="179" fontId="4" fillId="2" borderId="5" xfId="0" applyNumberFormat="1" applyFont="1" applyFill="1" applyBorder="1" applyAlignment="1" applyProtection="1">
      <alignment horizontal="center" vertical="center" shrinkToFit="1"/>
      <protection locked="0"/>
    </xf>
    <xf numFmtId="179" fontId="4" fillId="2" borderId="6" xfId="0" applyNumberFormat="1" applyFont="1" applyFill="1" applyBorder="1" applyAlignment="1" applyProtection="1">
      <alignment horizontal="center" vertical="center" shrinkToFit="1"/>
      <protection locked="0"/>
    </xf>
    <xf numFmtId="179" fontId="4" fillId="2" borderId="12" xfId="0" applyNumberFormat="1" applyFont="1" applyFill="1" applyBorder="1" applyAlignment="1" applyProtection="1">
      <alignment horizontal="center" vertical="center" shrinkToFit="1"/>
      <protection locked="0"/>
    </xf>
    <xf numFmtId="179" fontId="4" fillId="2" borderId="13" xfId="0" applyNumberFormat="1" applyFont="1" applyFill="1" applyBorder="1" applyAlignment="1" applyProtection="1">
      <alignment horizontal="center" vertical="center" shrinkToFit="1"/>
      <protection locked="0"/>
    </xf>
    <xf numFmtId="179" fontId="4" fillId="2" borderId="14" xfId="0" applyNumberFormat="1" applyFont="1" applyFill="1" applyBorder="1" applyAlignment="1" applyProtection="1">
      <alignment horizontal="center"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85725</xdr:colOff>
      <xdr:row>0</xdr:row>
      <xdr:rowOff>95250</xdr:rowOff>
    </xdr:from>
    <xdr:to>
      <xdr:col>27</xdr:col>
      <xdr:colOff>95250</xdr:colOff>
      <xdr:row>2</xdr:row>
      <xdr:rowOff>76200</xdr:rowOff>
    </xdr:to>
    <xdr:sp macro="" textlink="">
      <xdr:nvSpPr>
        <xdr:cNvPr id="3073" name="WordArt 1"/>
        <xdr:cNvSpPr>
          <a:spLocks noChangeArrowheads="1" noChangeShapeType="1" noTextEdit="1"/>
        </xdr:cNvSpPr>
      </xdr:nvSpPr>
      <xdr:spPr bwMode="auto">
        <a:xfrm>
          <a:off x="923925" y="95250"/>
          <a:ext cx="4829175" cy="4572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19050">
                <a:solidFill>
                  <a:srgbClr xmlns:mc="http://schemas.openxmlformats.org/markup-compatibility/2006" xmlns:a14="http://schemas.microsoft.com/office/drawing/2010/main" val="00FF00" mc:Ignorable="a14" a14:legacySpreadsheetColorIndex="11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FF00" mc:Ignorable="a14" a14:legacySpreadsheetColorIndex="11"/>
              </a:solidFill>
              <a:effectLst>
                <a:outerShdw dist="35921" dir="2700000" algn="ctr" rotWithShape="0">
                  <a:srgbClr val="990000"/>
                </a:outerShdw>
              </a:effectLst>
              <a:latin typeface="ＭＳ ゴシック"/>
              <a:ea typeface="ＭＳ ゴシック"/>
            </a:rPr>
            <a:t>水道料金シミュレーション</a:t>
          </a:r>
        </a:p>
      </xdr:txBody>
    </xdr:sp>
    <xdr:clientData/>
  </xdr:twoCellAnchor>
  <xdr:twoCellAnchor>
    <xdr:from>
      <xdr:col>4</xdr:col>
      <xdr:colOff>19050</xdr:colOff>
      <xdr:row>16</xdr:row>
      <xdr:rowOff>104775</xdr:rowOff>
    </xdr:from>
    <xdr:to>
      <xdr:col>27</xdr:col>
      <xdr:colOff>28575</xdr:colOff>
      <xdr:row>18</xdr:row>
      <xdr:rowOff>85725</xdr:rowOff>
    </xdr:to>
    <xdr:sp macro="" textlink="">
      <xdr:nvSpPr>
        <xdr:cNvPr id="3074" name="WordArt 2"/>
        <xdr:cNvSpPr>
          <a:spLocks noChangeArrowheads="1" noChangeShapeType="1" noTextEdit="1"/>
        </xdr:cNvSpPr>
      </xdr:nvSpPr>
      <xdr:spPr bwMode="auto">
        <a:xfrm>
          <a:off x="857250" y="3914775"/>
          <a:ext cx="4829175" cy="4572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19050">
                <a:solidFill>
                  <a:srgbClr xmlns:mc="http://schemas.openxmlformats.org/markup-compatibility/2006" xmlns:a14="http://schemas.microsoft.com/office/drawing/2010/main" val="00FF00" mc:Ignorable="a14" a14:legacySpreadsheetColorIndex="11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FF00" mc:Ignorable="a14" a14:legacySpreadsheetColorIndex="11"/>
              </a:solidFill>
              <a:effectLst>
                <a:outerShdw dist="35921" dir="2700000" algn="ctr" rotWithShape="0">
                  <a:srgbClr val="990000"/>
                </a:outerShdw>
              </a:effectLst>
              <a:latin typeface="ＭＳ ゴシック"/>
              <a:ea typeface="ＭＳ ゴシック"/>
            </a:rPr>
            <a:t>下水道使用料シミュレーション</a:t>
          </a:r>
        </a:p>
      </xdr:txBody>
    </xdr:sp>
    <xdr:clientData/>
  </xdr:twoCellAnchor>
  <xdr:twoCellAnchor>
    <xdr:from>
      <xdr:col>3</xdr:col>
      <xdr:colOff>180975</xdr:colOff>
      <xdr:row>29</xdr:row>
      <xdr:rowOff>142875</xdr:rowOff>
    </xdr:from>
    <xdr:to>
      <xdr:col>26</xdr:col>
      <xdr:colOff>190500</xdr:colOff>
      <xdr:row>31</xdr:row>
      <xdr:rowOff>123825</xdr:rowOff>
    </xdr:to>
    <xdr:sp macro="" textlink="">
      <xdr:nvSpPr>
        <xdr:cNvPr id="3076" name="WordArt 4"/>
        <xdr:cNvSpPr>
          <a:spLocks noChangeArrowheads="1" noChangeShapeType="1" noTextEdit="1"/>
        </xdr:cNvSpPr>
      </xdr:nvSpPr>
      <xdr:spPr bwMode="auto">
        <a:xfrm>
          <a:off x="809625" y="7048500"/>
          <a:ext cx="4829175" cy="4572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19050">
                <a:solidFill>
                  <a:srgbClr xmlns:mc="http://schemas.openxmlformats.org/markup-compatibility/2006" xmlns:a14="http://schemas.microsoft.com/office/drawing/2010/main" val="00FF00" mc:Ignorable="a14" a14:legacySpreadsheetColorIndex="11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FF00" mc:Ignorable="a14" a14:legacySpreadsheetColorIndex="11"/>
              </a:solidFill>
              <a:effectLst>
                <a:outerShdw dist="35921" dir="2700000" algn="ctr" rotWithShape="0">
                  <a:srgbClr val="990000"/>
                </a:outerShdw>
              </a:effectLst>
              <a:latin typeface="ＭＳ ゴシック"/>
              <a:ea typeface="ＭＳ ゴシック"/>
            </a:rPr>
            <a:t>平尾コミプラ使用料シミュレーション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54"/>
  <sheetViews>
    <sheetView showGridLines="0" showRowColHeaders="0" tabSelected="1" zoomScaleNormal="100" workbookViewId="0">
      <selection activeCell="I4" sqref="I4:M5"/>
    </sheetView>
  </sheetViews>
  <sheetFormatPr defaultColWidth="2.75" defaultRowHeight="18.75" customHeight="1" x14ac:dyDescent="0.15"/>
  <cols>
    <col min="1" max="33" width="2.75" customWidth="1"/>
    <col min="34" max="76" width="2.75" hidden="1" customWidth="1"/>
  </cols>
  <sheetData>
    <row r="1" spans="1:76" ht="18.75" customHeight="1" x14ac:dyDescent="0.15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</row>
    <row r="2" spans="1:76" ht="18.75" customHeight="1" x14ac:dyDescent="0.15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</row>
    <row r="3" spans="1:76" ht="18.75" customHeight="1" x14ac:dyDescent="0.1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</row>
    <row r="4" spans="1:76" ht="18.75" customHeight="1" x14ac:dyDescent="0.15">
      <c r="D4" s="64" t="s">
        <v>3</v>
      </c>
      <c r="E4" s="64"/>
      <c r="F4" s="64"/>
      <c r="G4" s="64"/>
      <c r="H4" s="64"/>
      <c r="I4" s="71" t="s">
        <v>1</v>
      </c>
      <c r="J4" s="72"/>
      <c r="K4" s="72"/>
      <c r="L4" s="72"/>
      <c r="M4" s="73"/>
      <c r="N4" s="43" t="s">
        <v>31</v>
      </c>
      <c r="O4" s="44"/>
      <c r="P4" s="20" t="s">
        <v>41</v>
      </c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H4" t="s">
        <v>22</v>
      </c>
      <c r="AY4" t="s">
        <v>23</v>
      </c>
      <c r="BM4" t="s">
        <v>26</v>
      </c>
    </row>
    <row r="5" spans="1:76" ht="18.75" customHeight="1" thickBot="1" x14ac:dyDescent="0.2">
      <c r="D5" s="64"/>
      <c r="E5" s="64"/>
      <c r="F5" s="64"/>
      <c r="G5" s="64"/>
      <c r="H5" s="64"/>
      <c r="I5" s="74"/>
      <c r="J5" s="75"/>
      <c r="K5" s="75"/>
      <c r="L5" s="75"/>
      <c r="M5" s="76"/>
      <c r="N5" s="43"/>
      <c r="O5" s="44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P5" s="19" t="s">
        <v>6</v>
      </c>
      <c r="AQ5" s="19"/>
      <c r="AR5" s="19"/>
      <c r="AS5" s="19"/>
      <c r="AT5" s="19" t="s">
        <v>7</v>
      </c>
      <c r="AU5" s="19"/>
      <c r="AV5" s="19"/>
      <c r="AW5" s="19"/>
      <c r="AY5" s="19" t="s">
        <v>0</v>
      </c>
      <c r="AZ5" s="19"/>
      <c r="BA5" s="19"/>
      <c r="BB5" s="19"/>
      <c r="BC5" s="19"/>
      <c r="BD5" s="19" t="s">
        <v>4</v>
      </c>
      <c r="BE5" s="19"/>
      <c r="BF5" s="19"/>
      <c r="BG5" s="19"/>
      <c r="BH5" s="19"/>
      <c r="BI5" s="19"/>
      <c r="BJ5" s="19"/>
      <c r="BK5" s="19"/>
      <c r="BM5" s="40" t="s">
        <v>8</v>
      </c>
      <c r="BN5" s="41"/>
      <c r="BO5" s="41"/>
      <c r="BP5" s="41"/>
      <c r="BQ5" s="41"/>
      <c r="BR5" s="42"/>
      <c r="BS5" s="19" t="s">
        <v>6</v>
      </c>
      <c r="BT5" s="19"/>
      <c r="BU5" s="19"/>
      <c r="BV5" s="19" t="s">
        <v>7</v>
      </c>
      <c r="BW5" s="19"/>
      <c r="BX5" s="19"/>
    </row>
    <row r="6" spans="1:76" ht="18.75" customHeight="1" thickTop="1" x14ac:dyDescent="0.15">
      <c r="D6" s="64" t="s">
        <v>2</v>
      </c>
      <c r="E6" s="64"/>
      <c r="F6" s="64"/>
      <c r="G6" s="64"/>
      <c r="H6" s="64"/>
      <c r="I6" s="65"/>
      <c r="J6" s="66"/>
      <c r="K6" s="66"/>
      <c r="L6" s="66"/>
      <c r="M6" s="67"/>
      <c r="N6" s="43" t="s">
        <v>32</v>
      </c>
      <c r="O6" s="44"/>
      <c r="P6" s="45" t="s">
        <v>42</v>
      </c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H6" s="19" t="s">
        <v>4</v>
      </c>
      <c r="AI6" s="19"/>
      <c r="AJ6" s="19"/>
      <c r="AK6" s="19"/>
      <c r="AL6" s="19"/>
      <c r="AM6" s="19"/>
      <c r="AN6" s="19"/>
      <c r="AO6" s="19"/>
      <c r="AP6" s="46" t="str">
        <f>IF($I$4="選択して下さい","－",VLOOKUP($I$4,$AY$6:$BK$14,6))</f>
        <v>－</v>
      </c>
      <c r="AQ6" s="46"/>
      <c r="AR6" s="46"/>
      <c r="AS6" s="46"/>
      <c r="AT6" s="46" t="str">
        <f>IF($I$4="選択して下さい","－",VLOOKUP($I$4,$AY$6:$BK$14,10))</f>
        <v>－</v>
      </c>
      <c r="AU6" s="46"/>
      <c r="AV6" s="46"/>
      <c r="AW6" s="46"/>
      <c r="AY6" s="57" t="s">
        <v>1</v>
      </c>
      <c r="AZ6" s="58"/>
      <c r="BA6" s="58"/>
      <c r="BB6" s="58"/>
      <c r="BC6" s="59"/>
      <c r="BD6" s="19" t="s">
        <v>6</v>
      </c>
      <c r="BE6" s="19"/>
      <c r="BF6" s="19"/>
      <c r="BG6" s="19"/>
      <c r="BH6" s="19" t="s">
        <v>7</v>
      </c>
      <c r="BI6" s="19"/>
      <c r="BJ6" s="19"/>
      <c r="BK6" s="19"/>
      <c r="BM6" s="19" t="s">
        <v>11</v>
      </c>
      <c r="BN6" s="19"/>
      <c r="BO6" s="19"/>
      <c r="BP6" s="19"/>
      <c r="BQ6" s="19"/>
      <c r="BR6" s="19"/>
      <c r="BS6" s="63">
        <v>195</v>
      </c>
      <c r="BT6" s="63"/>
      <c r="BU6" s="63"/>
      <c r="BV6" s="63">
        <v>199</v>
      </c>
      <c r="BW6" s="63"/>
      <c r="BX6" s="63"/>
    </row>
    <row r="7" spans="1:76" ht="18.75" customHeight="1" x14ac:dyDescent="0.15">
      <c r="D7" s="64"/>
      <c r="E7" s="64"/>
      <c r="F7" s="64"/>
      <c r="G7" s="64"/>
      <c r="H7" s="64"/>
      <c r="I7" s="68"/>
      <c r="J7" s="69"/>
      <c r="K7" s="69"/>
      <c r="L7" s="69"/>
      <c r="M7" s="70"/>
      <c r="N7" s="43"/>
      <c r="O7" s="44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H7" s="19" t="s">
        <v>11</v>
      </c>
      <c r="AI7" s="19"/>
      <c r="AJ7" s="19"/>
      <c r="AK7" s="19"/>
      <c r="AL7" s="19"/>
      <c r="AM7" s="19"/>
      <c r="AN7" s="19"/>
      <c r="AO7" s="19"/>
      <c r="AP7" s="46">
        <f>IF($I$6&lt;17,0,(IF($I$6&lt;51,($I$6-16)*BS6,34*BS6)))</f>
        <v>0</v>
      </c>
      <c r="AQ7" s="46"/>
      <c r="AR7" s="46"/>
      <c r="AS7" s="46"/>
      <c r="AT7" s="46">
        <f>IF($I$6&lt;17,0,(IF($I$6&lt;51,($I$6-16)*BV6,34*BV6)))</f>
        <v>0</v>
      </c>
      <c r="AU7" s="46"/>
      <c r="AV7" s="46"/>
      <c r="AW7" s="46"/>
      <c r="AY7" s="34">
        <v>13</v>
      </c>
      <c r="AZ7" s="16"/>
      <c r="BA7" s="16"/>
      <c r="BB7" s="16"/>
      <c r="BC7" s="33"/>
      <c r="BD7" s="63">
        <v>2460</v>
      </c>
      <c r="BE7" s="63"/>
      <c r="BF7" s="63"/>
      <c r="BG7" s="63"/>
      <c r="BH7" s="63">
        <v>2514</v>
      </c>
      <c r="BI7" s="63"/>
      <c r="BJ7" s="63"/>
      <c r="BK7" s="63"/>
      <c r="BM7" s="19" t="s">
        <v>10</v>
      </c>
      <c r="BN7" s="19"/>
      <c r="BO7" s="19"/>
      <c r="BP7" s="19"/>
      <c r="BQ7" s="19"/>
      <c r="BR7" s="19"/>
      <c r="BS7" s="63">
        <v>206</v>
      </c>
      <c r="BT7" s="63"/>
      <c r="BU7" s="63"/>
      <c r="BV7" s="63">
        <v>210</v>
      </c>
      <c r="BW7" s="63"/>
      <c r="BX7" s="63"/>
    </row>
    <row r="8" spans="1:76" ht="18.75" customHeight="1" x14ac:dyDescent="0.15">
      <c r="AH8" s="19" t="s">
        <v>10</v>
      </c>
      <c r="AI8" s="19"/>
      <c r="AJ8" s="19"/>
      <c r="AK8" s="19"/>
      <c r="AL8" s="19"/>
      <c r="AM8" s="19"/>
      <c r="AN8" s="19"/>
      <c r="AO8" s="19"/>
      <c r="AP8" s="46">
        <f>IF($I$6&lt;51,0,(IF($I$6&lt;101,($I$6-50)*BS7,50*BS7)))</f>
        <v>0</v>
      </c>
      <c r="AQ8" s="46"/>
      <c r="AR8" s="46"/>
      <c r="AS8" s="46"/>
      <c r="AT8" s="46">
        <f>IF($I$6&lt;51,0,(IF($I$6&lt;101,($I$6-50)*BV7,50*BV7)))</f>
        <v>0</v>
      </c>
      <c r="AU8" s="46"/>
      <c r="AV8" s="46"/>
      <c r="AW8" s="46"/>
      <c r="AY8" s="34">
        <v>20</v>
      </c>
      <c r="AZ8" s="16"/>
      <c r="BA8" s="16"/>
      <c r="BB8" s="16"/>
      <c r="BC8" s="33"/>
      <c r="BD8" s="63">
        <v>2460</v>
      </c>
      <c r="BE8" s="63"/>
      <c r="BF8" s="63"/>
      <c r="BG8" s="63"/>
      <c r="BH8" s="63">
        <v>2514</v>
      </c>
      <c r="BI8" s="63"/>
      <c r="BJ8" s="63"/>
      <c r="BK8" s="63"/>
      <c r="BM8" s="19" t="s">
        <v>24</v>
      </c>
      <c r="BN8" s="19"/>
      <c r="BO8" s="19"/>
      <c r="BP8" s="19"/>
      <c r="BQ8" s="19"/>
      <c r="BR8" s="19"/>
      <c r="BS8" s="63">
        <v>221</v>
      </c>
      <c r="BT8" s="63"/>
      <c r="BU8" s="63"/>
      <c r="BV8" s="63">
        <v>225</v>
      </c>
      <c r="BW8" s="63"/>
      <c r="BX8" s="63"/>
    </row>
    <row r="9" spans="1:76" ht="18.75" customHeight="1" x14ac:dyDescent="0.15">
      <c r="C9" s="47"/>
      <c r="D9" s="47"/>
      <c r="E9" s="47"/>
      <c r="F9" s="47"/>
      <c r="G9" s="47"/>
      <c r="H9" s="47"/>
      <c r="I9" s="48" t="s">
        <v>37</v>
      </c>
      <c r="J9" s="48"/>
      <c r="K9" s="48"/>
      <c r="L9" s="48"/>
      <c r="M9" s="48"/>
      <c r="N9" s="48"/>
      <c r="O9" s="48"/>
      <c r="Q9" s="35" t="s">
        <v>38</v>
      </c>
      <c r="R9" s="35"/>
      <c r="S9" s="35"/>
      <c r="T9" s="35"/>
      <c r="U9" s="35"/>
      <c r="V9" s="35"/>
      <c r="W9" s="35"/>
      <c r="Y9" s="35" t="s">
        <v>34</v>
      </c>
      <c r="Z9" s="35"/>
      <c r="AA9" s="35"/>
      <c r="AB9" s="35"/>
      <c r="AC9" s="35"/>
      <c r="AD9" s="35"/>
      <c r="AE9" s="35"/>
      <c r="AH9" s="19" t="s">
        <v>12</v>
      </c>
      <c r="AI9" s="19"/>
      <c r="AJ9" s="19"/>
      <c r="AK9" s="19"/>
      <c r="AL9" s="19"/>
      <c r="AM9" s="19"/>
      <c r="AN9" s="19"/>
      <c r="AO9" s="19"/>
      <c r="AP9" s="46">
        <f>IF($I$6&lt;101,0,(IF($I$6&lt;201,($I$6-100)*BS8,100*BS8)))</f>
        <v>0</v>
      </c>
      <c r="AQ9" s="46"/>
      <c r="AR9" s="46"/>
      <c r="AS9" s="46"/>
      <c r="AT9" s="46">
        <f>IF($I$6&lt;101,0,(IF($I$6&lt;201,($I$6-100)*BV8,100*BV8)))</f>
        <v>0</v>
      </c>
      <c r="AU9" s="46"/>
      <c r="AV9" s="46"/>
      <c r="AW9" s="46"/>
      <c r="AY9" s="34">
        <v>25</v>
      </c>
      <c r="AZ9" s="16"/>
      <c r="BA9" s="16"/>
      <c r="BB9" s="16"/>
      <c r="BC9" s="33"/>
      <c r="BD9" s="63">
        <v>2810</v>
      </c>
      <c r="BE9" s="63"/>
      <c r="BF9" s="63"/>
      <c r="BG9" s="63"/>
      <c r="BH9" s="63">
        <v>2872</v>
      </c>
      <c r="BI9" s="63"/>
      <c r="BJ9" s="63"/>
      <c r="BK9" s="63"/>
      <c r="BM9" s="19" t="s">
        <v>25</v>
      </c>
      <c r="BN9" s="19"/>
      <c r="BO9" s="19"/>
      <c r="BP9" s="19"/>
      <c r="BQ9" s="19"/>
      <c r="BR9" s="19"/>
      <c r="BS9" s="63">
        <v>241</v>
      </c>
      <c r="BT9" s="63"/>
      <c r="BU9" s="63"/>
      <c r="BV9" s="63">
        <v>246</v>
      </c>
      <c r="BW9" s="63"/>
      <c r="BX9" s="63"/>
    </row>
    <row r="10" spans="1:76" ht="18.75" customHeight="1" x14ac:dyDescent="0.15">
      <c r="C10" s="49" t="s">
        <v>14</v>
      </c>
      <c r="D10" s="50"/>
      <c r="E10" s="50"/>
      <c r="F10" s="50"/>
      <c r="G10" s="50"/>
      <c r="H10" s="51"/>
      <c r="I10" s="54" t="str">
        <f>IF($AT$6="－","口径を選択下さい",(IF($I$6="","",$AT$11)))</f>
        <v>口径を選択下さい</v>
      </c>
      <c r="J10" s="55"/>
      <c r="K10" s="55"/>
      <c r="L10" s="55"/>
      <c r="M10" s="55"/>
      <c r="N10" s="56"/>
      <c r="O10" s="6" t="s">
        <v>5</v>
      </c>
      <c r="P10" s="2"/>
      <c r="Q10" s="54" t="str">
        <f>IF($AT$6="－","口径を選択下さい",(IF($I$6="","",$AP$11)))</f>
        <v>口径を選択下さい</v>
      </c>
      <c r="R10" s="55"/>
      <c r="S10" s="55"/>
      <c r="T10" s="55"/>
      <c r="U10" s="55"/>
      <c r="V10" s="56"/>
      <c r="W10" s="6" t="s">
        <v>5</v>
      </c>
      <c r="X10" s="2"/>
      <c r="Y10" s="18" t="str">
        <f>IF($I$10="口径を選択下さい","口径を選択下さい",IF($I$6="","",$I$10-$Q$10))</f>
        <v>口径を選択下さい</v>
      </c>
      <c r="Z10" s="18"/>
      <c r="AA10" s="18"/>
      <c r="AB10" s="18"/>
      <c r="AC10" s="18"/>
      <c r="AD10" s="18"/>
      <c r="AE10" s="12" t="s">
        <v>5</v>
      </c>
      <c r="AF10" s="1"/>
      <c r="AH10" s="19" t="s">
        <v>13</v>
      </c>
      <c r="AI10" s="19"/>
      <c r="AJ10" s="19"/>
      <c r="AK10" s="19"/>
      <c r="AL10" s="19"/>
      <c r="AM10" s="19"/>
      <c r="AN10" s="19"/>
      <c r="AO10" s="19"/>
      <c r="AP10" s="46">
        <f>IF($I$6&lt;201,0,($I$6-200)*BS9)</f>
        <v>0</v>
      </c>
      <c r="AQ10" s="46"/>
      <c r="AR10" s="46"/>
      <c r="AS10" s="46"/>
      <c r="AT10" s="46">
        <f>IF($I$6&lt;201,0,($I$6-200)*BV9)</f>
        <v>0</v>
      </c>
      <c r="AU10" s="46"/>
      <c r="AV10" s="46"/>
      <c r="AW10" s="46"/>
      <c r="AY10" s="34">
        <v>30</v>
      </c>
      <c r="AZ10" s="16"/>
      <c r="BA10" s="16"/>
      <c r="BB10" s="16"/>
      <c r="BC10" s="33"/>
      <c r="BD10" s="60">
        <v>4060</v>
      </c>
      <c r="BE10" s="61"/>
      <c r="BF10" s="61"/>
      <c r="BG10" s="62"/>
      <c r="BH10" s="60">
        <v>4142</v>
      </c>
      <c r="BI10" s="61"/>
      <c r="BJ10" s="61"/>
      <c r="BK10" s="62"/>
    </row>
    <row r="11" spans="1:76" ht="18.75" customHeight="1" x14ac:dyDescent="0.15">
      <c r="C11" s="33" t="s">
        <v>16</v>
      </c>
      <c r="D11" s="19"/>
      <c r="E11" s="19"/>
      <c r="F11" s="19"/>
      <c r="G11" s="19"/>
      <c r="H11" s="34"/>
      <c r="I11" s="37" t="str">
        <f>IF($AT$6="－","口径を選択下さい",IF(I6="","",I10-I12))</f>
        <v>口径を選択下さい</v>
      </c>
      <c r="J11" s="38"/>
      <c r="K11" s="38"/>
      <c r="L11" s="38"/>
      <c r="M11" s="38"/>
      <c r="N11" s="39"/>
      <c r="O11" s="7" t="s">
        <v>5</v>
      </c>
      <c r="P11" s="3"/>
      <c r="Q11" s="11"/>
      <c r="R11" s="11"/>
      <c r="S11" s="11"/>
      <c r="T11" s="11"/>
      <c r="U11" s="11"/>
      <c r="V11" s="11"/>
      <c r="W11" s="3"/>
      <c r="X11" s="3"/>
      <c r="Y11" s="5"/>
      <c r="Z11" s="5"/>
      <c r="AA11" s="5"/>
      <c r="AB11" s="5"/>
      <c r="AC11" s="5"/>
      <c r="AD11" s="5"/>
      <c r="AH11" s="19" t="s">
        <v>9</v>
      </c>
      <c r="AI11" s="19"/>
      <c r="AJ11" s="19"/>
      <c r="AK11" s="19"/>
      <c r="AL11" s="19"/>
      <c r="AM11" s="19"/>
      <c r="AN11" s="19"/>
      <c r="AO11" s="19"/>
      <c r="AP11" s="52">
        <f>ROUNDDOWN(SUM(AP6:AS10),-1)</f>
        <v>0</v>
      </c>
      <c r="AQ11" s="53"/>
      <c r="AR11" s="53"/>
      <c r="AS11" s="53"/>
      <c r="AT11" s="52">
        <f>ROUNDDOWN(SUM(AT6:AW10),-1)</f>
        <v>0</v>
      </c>
      <c r="AU11" s="53"/>
      <c r="AV11" s="53"/>
      <c r="AW11" s="53"/>
      <c r="AY11" s="34">
        <v>40</v>
      </c>
      <c r="AZ11" s="16"/>
      <c r="BA11" s="16"/>
      <c r="BB11" s="16"/>
      <c r="BC11" s="33"/>
      <c r="BD11" s="60">
        <v>7220</v>
      </c>
      <c r="BE11" s="61"/>
      <c r="BF11" s="61"/>
      <c r="BG11" s="62"/>
      <c r="BH11" s="60">
        <v>7363</v>
      </c>
      <c r="BI11" s="61"/>
      <c r="BJ11" s="61"/>
      <c r="BK11" s="62"/>
    </row>
    <row r="12" spans="1:76" ht="18.75" customHeight="1" x14ac:dyDescent="0.15">
      <c r="C12" s="33" t="s">
        <v>15</v>
      </c>
      <c r="D12" s="19"/>
      <c r="E12" s="19"/>
      <c r="F12" s="19"/>
      <c r="G12" s="19"/>
      <c r="H12" s="34"/>
      <c r="I12" s="37" t="str">
        <f>IF($AT$6="－","口径を選択下さい",IF($I$6="","",ROUNDDOWN(AT11*10/110,0)))</f>
        <v>口径を選択下さい</v>
      </c>
      <c r="J12" s="38"/>
      <c r="K12" s="38"/>
      <c r="L12" s="38"/>
      <c r="M12" s="38"/>
      <c r="N12" s="39"/>
      <c r="O12" s="7" t="s">
        <v>5</v>
      </c>
      <c r="P12" s="3"/>
      <c r="Q12" s="11"/>
      <c r="R12" s="11"/>
      <c r="S12" s="11"/>
      <c r="T12" s="11"/>
      <c r="U12" s="11"/>
      <c r="V12" s="11"/>
      <c r="W12" s="3"/>
      <c r="X12" s="3"/>
      <c r="Y12" s="5"/>
      <c r="Z12" s="5"/>
      <c r="AA12" s="5"/>
      <c r="AB12" s="5"/>
      <c r="AC12" s="5"/>
      <c r="AD12" s="5"/>
      <c r="AE12" s="4"/>
      <c r="AF12" s="4"/>
      <c r="AY12" s="34">
        <v>50</v>
      </c>
      <c r="AZ12" s="16"/>
      <c r="BA12" s="16"/>
      <c r="BB12" s="16"/>
      <c r="BC12" s="33"/>
      <c r="BD12" s="60">
        <v>11290</v>
      </c>
      <c r="BE12" s="61"/>
      <c r="BF12" s="61"/>
      <c r="BG12" s="62"/>
      <c r="BH12" s="60">
        <v>11507</v>
      </c>
      <c r="BI12" s="61"/>
      <c r="BJ12" s="61"/>
      <c r="BK12" s="62"/>
    </row>
    <row r="13" spans="1:76" ht="18.75" customHeight="1" x14ac:dyDescent="0.15">
      <c r="B13" s="20" t="s">
        <v>49</v>
      </c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Y13" s="34">
        <v>75</v>
      </c>
      <c r="AZ13" s="16"/>
      <c r="BA13" s="16"/>
      <c r="BB13" s="16"/>
      <c r="BC13" s="33"/>
      <c r="BD13" s="60">
        <v>25410</v>
      </c>
      <c r="BE13" s="61"/>
      <c r="BF13" s="61"/>
      <c r="BG13" s="62"/>
      <c r="BH13" s="60">
        <v>25880</v>
      </c>
      <c r="BI13" s="61"/>
      <c r="BJ13" s="61"/>
      <c r="BK13" s="62"/>
    </row>
    <row r="14" spans="1:76" ht="18.75" customHeight="1" x14ac:dyDescent="0.15">
      <c r="B14" s="20" t="s">
        <v>44</v>
      </c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Y14" s="34">
        <v>100</v>
      </c>
      <c r="AZ14" s="16"/>
      <c r="BA14" s="16"/>
      <c r="BB14" s="16"/>
      <c r="BC14" s="33"/>
      <c r="BD14" s="63">
        <v>45180</v>
      </c>
      <c r="BE14" s="63"/>
      <c r="BF14" s="63"/>
      <c r="BG14" s="63"/>
      <c r="BH14" s="63">
        <v>46021</v>
      </c>
      <c r="BI14" s="63"/>
      <c r="BJ14" s="63"/>
      <c r="BK14" s="63"/>
    </row>
    <row r="15" spans="1:76" ht="18.75" customHeight="1" x14ac:dyDescent="0.15">
      <c r="B15" s="20" t="s">
        <v>36</v>
      </c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</row>
    <row r="17" spans="1:64" ht="18.75" customHeight="1" x14ac:dyDescent="0.15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</row>
    <row r="18" spans="1:64" ht="18.75" customHeight="1" x14ac:dyDescent="0.15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</row>
    <row r="19" spans="1:64" ht="18.75" customHeight="1" x14ac:dyDescent="0.15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</row>
    <row r="20" spans="1:64" ht="18.75" customHeight="1" x14ac:dyDescent="0.15">
      <c r="D20" s="36" t="s">
        <v>17</v>
      </c>
      <c r="E20" s="36"/>
      <c r="F20" s="36"/>
      <c r="G20" s="36"/>
      <c r="H20" s="36"/>
      <c r="I20" s="23"/>
      <c r="J20" s="24"/>
      <c r="K20" s="24"/>
      <c r="L20" s="24"/>
      <c r="M20" s="25"/>
      <c r="N20" s="43" t="s">
        <v>32</v>
      </c>
      <c r="O20" s="44"/>
      <c r="P20" s="45" t="s">
        <v>43</v>
      </c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H20" t="s">
        <v>27</v>
      </c>
      <c r="AY20" t="s">
        <v>28</v>
      </c>
    </row>
    <row r="21" spans="1:64" ht="18.75" customHeight="1" x14ac:dyDescent="0.15">
      <c r="D21" s="36"/>
      <c r="E21" s="36"/>
      <c r="F21" s="36"/>
      <c r="G21" s="36"/>
      <c r="H21" s="36"/>
      <c r="I21" s="26"/>
      <c r="J21" s="27"/>
      <c r="K21" s="27"/>
      <c r="L21" s="27"/>
      <c r="M21" s="28"/>
      <c r="N21" s="43"/>
      <c r="O21" s="44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P21" s="19" t="s">
        <v>6</v>
      </c>
      <c r="AQ21" s="19"/>
      <c r="AR21" s="19"/>
      <c r="AS21" s="19"/>
      <c r="AT21" s="19" t="s">
        <v>7</v>
      </c>
      <c r="AU21" s="19"/>
      <c r="AV21" s="19"/>
      <c r="AW21" s="19"/>
      <c r="AY21" s="40" t="s">
        <v>8</v>
      </c>
      <c r="AZ21" s="41"/>
      <c r="BA21" s="41"/>
      <c r="BB21" s="41"/>
      <c r="BC21" s="41"/>
      <c r="BD21" s="42"/>
      <c r="BE21" s="19" t="s">
        <v>6</v>
      </c>
      <c r="BF21" s="19"/>
      <c r="BG21" s="19"/>
      <c r="BH21" s="19"/>
      <c r="BI21" s="19" t="s">
        <v>7</v>
      </c>
      <c r="BJ21" s="19"/>
      <c r="BK21" s="19"/>
      <c r="BL21" s="19"/>
    </row>
    <row r="22" spans="1:64" ht="18.75" customHeight="1" x14ac:dyDescent="0.15">
      <c r="AH22" s="19" t="s">
        <v>4</v>
      </c>
      <c r="AI22" s="19"/>
      <c r="AJ22" s="19"/>
      <c r="AK22" s="19"/>
      <c r="AL22" s="19"/>
      <c r="AM22" s="19"/>
      <c r="AN22" s="19"/>
      <c r="AO22" s="19"/>
      <c r="AP22" s="31">
        <f>+BE22</f>
        <v>2073.6</v>
      </c>
      <c r="AQ22" s="31"/>
      <c r="AR22" s="31"/>
      <c r="AS22" s="31"/>
      <c r="AT22" s="32">
        <f>+BI22</f>
        <v>2112</v>
      </c>
      <c r="AU22" s="31"/>
      <c r="AV22" s="31"/>
      <c r="AW22" s="31"/>
      <c r="AY22" s="19" t="s">
        <v>18</v>
      </c>
      <c r="AZ22" s="19"/>
      <c r="BA22" s="19"/>
      <c r="BB22" s="19"/>
      <c r="BC22" s="19"/>
      <c r="BD22" s="19"/>
      <c r="BE22" s="30">
        <v>2073.6</v>
      </c>
      <c r="BF22" s="30"/>
      <c r="BG22" s="30"/>
      <c r="BH22" s="30"/>
      <c r="BI22" s="30">
        <v>2112</v>
      </c>
      <c r="BJ22" s="30"/>
      <c r="BK22" s="30"/>
      <c r="BL22" s="30"/>
    </row>
    <row r="23" spans="1:64" ht="18.75" customHeight="1" x14ac:dyDescent="0.15">
      <c r="C23" s="20"/>
      <c r="D23" s="20"/>
      <c r="E23" s="20"/>
      <c r="F23" s="20"/>
      <c r="G23" s="20"/>
      <c r="H23" s="20"/>
      <c r="I23" s="22" t="s">
        <v>39</v>
      </c>
      <c r="J23" s="22"/>
      <c r="K23" s="22"/>
      <c r="L23" s="22"/>
      <c r="M23" s="22"/>
      <c r="N23" s="22"/>
      <c r="O23" s="22"/>
      <c r="Q23" s="35" t="s">
        <v>40</v>
      </c>
      <c r="R23" s="35"/>
      <c r="S23" s="35"/>
      <c r="T23" s="35"/>
      <c r="U23" s="35"/>
      <c r="V23" s="35"/>
      <c r="W23" s="35"/>
      <c r="Y23" s="35" t="s">
        <v>35</v>
      </c>
      <c r="Z23" s="35"/>
      <c r="AA23" s="35"/>
      <c r="AB23" s="35"/>
      <c r="AC23" s="35"/>
      <c r="AD23" s="35"/>
      <c r="AE23" s="35"/>
      <c r="AH23" s="19" t="s">
        <v>21</v>
      </c>
      <c r="AI23" s="19"/>
      <c r="AJ23" s="19"/>
      <c r="AK23" s="19"/>
      <c r="AL23" s="19"/>
      <c r="AM23" s="19"/>
      <c r="AN23" s="19"/>
      <c r="AO23" s="19"/>
      <c r="AP23" s="31">
        <f>IF($I$20&lt;17,0,(IF($I$20&lt;101,($I$20-16)*BE23,84*BE23)))</f>
        <v>0</v>
      </c>
      <c r="AQ23" s="31"/>
      <c r="AR23" s="31"/>
      <c r="AS23" s="31"/>
      <c r="AT23" s="31">
        <f>IF($I$20&lt;17,0,(IF($I$20&lt;101,($I$20-16)*BI23,84*BI23)))</f>
        <v>0</v>
      </c>
      <c r="AU23" s="31"/>
      <c r="AV23" s="31"/>
      <c r="AW23" s="31"/>
      <c r="AY23" s="19" t="s">
        <v>33</v>
      </c>
      <c r="AZ23" s="19"/>
      <c r="BA23" s="19"/>
      <c r="BB23" s="19"/>
      <c r="BC23" s="19"/>
      <c r="BD23" s="19"/>
      <c r="BE23" s="30">
        <v>129.6</v>
      </c>
      <c r="BF23" s="30"/>
      <c r="BG23" s="30"/>
      <c r="BH23" s="30"/>
      <c r="BI23" s="30">
        <v>132</v>
      </c>
      <c r="BJ23" s="30"/>
      <c r="BK23" s="30"/>
      <c r="BL23" s="30"/>
    </row>
    <row r="24" spans="1:64" ht="18.75" customHeight="1" x14ac:dyDescent="0.15">
      <c r="C24" s="21" t="s">
        <v>14</v>
      </c>
      <c r="D24" s="21"/>
      <c r="E24" s="21"/>
      <c r="F24" s="21"/>
      <c r="G24" s="21"/>
      <c r="H24" s="21"/>
      <c r="I24" s="15" t="str">
        <f>IF(I20="","",AT26)</f>
        <v/>
      </c>
      <c r="J24" s="15"/>
      <c r="K24" s="15"/>
      <c r="L24" s="15"/>
      <c r="M24" s="15"/>
      <c r="N24" s="15"/>
      <c r="O24" s="6" t="s">
        <v>5</v>
      </c>
      <c r="P24" s="2"/>
      <c r="Q24" s="15" t="str">
        <f>IF(I20="","",AP26)</f>
        <v/>
      </c>
      <c r="R24" s="15"/>
      <c r="S24" s="15"/>
      <c r="T24" s="15"/>
      <c r="U24" s="15"/>
      <c r="V24" s="15"/>
      <c r="W24" s="6" t="s">
        <v>5</v>
      </c>
      <c r="X24" s="2"/>
      <c r="Y24" s="18" t="str">
        <f>IF($I$20="","",I24-Q24)</f>
        <v/>
      </c>
      <c r="Z24" s="18"/>
      <c r="AA24" s="18"/>
      <c r="AB24" s="18"/>
      <c r="AC24" s="18"/>
      <c r="AD24" s="18"/>
      <c r="AE24" s="12" t="s">
        <v>5</v>
      </c>
      <c r="AH24" s="19" t="s">
        <v>12</v>
      </c>
      <c r="AI24" s="19"/>
      <c r="AJ24" s="19"/>
      <c r="AK24" s="19"/>
      <c r="AL24" s="19"/>
      <c r="AM24" s="19"/>
      <c r="AN24" s="19"/>
      <c r="AO24" s="19"/>
      <c r="AP24" s="31">
        <f>IF($I$20&lt;101,0,(IF($I$20&lt;201,($I$20-100)*BE24,100*BE24)))</f>
        <v>0</v>
      </c>
      <c r="AQ24" s="31"/>
      <c r="AR24" s="31"/>
      <c r="AS24" s="31"/>
      <c r="AT24" s="31">
        <f>IF($I$20&lt;101,0,(IF($I$20&lt;201,($I$20-100)*BI24,100*BI24)))</f>
        <v>0</v>
      </c>
      <c r="AU24" s="31"/>
      <c r="AV24" s="31"/>
      <c r="AW24" s="31"/>
      <c r="AY24" s="19" t="s">
        <v>19</v>
      </c>
      <c r="AZ24" s="19"/>
      <c r="BA24" s="19"/>
      <c r="BB24" s="19"/>
      <c r="BC24" s="19"/>
      <c r="BD24" s="19"/>
      <c r="BE24" s="30">
        <v>140.4</v>
      </c>
      <c r="BF24" s="30"/>
      <c r="BG24" s="30"/>
      <c r="BH24" s="30"/>
      <c r="BI24" s="30">
        <v>143</v>
      </c>
      <c r="BJ24" s="30"/>
      <c r="BK24" s="30"/>
      <c r="BL24" s="30"/>
    </row>
    <row r="25" spans="1:64" ht="18.75" customHeight="1" x14ac:dyDescent="0.15">
      <c r="C25" s="16" t="s">
        <v>16</v>
      </c>
      <c r="D25" s="16"/>
      <c r="E25" s="16"/>
      <c r="F25" s="16"/>
      <c r="G25" s="16"/>
      <c r="H25" s="16"/>
      <c r="I25" s="17" t="str">
        <f>IF(I20="","",I24-I26)</f>
        <v/>
      </c>
      <c r="J25" s="17"/>
      <c r="K25" s="17"/>
      <c r="L25" s="17"/>
      <c r="M25" s="17"/>
      <c r="N25" s="17"/>
      <c r="O25" s="7" t="s">
        <v>5</v>
      </c>
      <c r="P25" s="3"/>
      <c r="Q25" s="11"/>
      <c r="R25" s="11"/>
      <c r="S25" s="11"/>
      <c r="T25" s="11"/>
      <c r="U25" s="11"/>
      <c r="V25" s="11"/>
      <c r="W25" s="3"/>
      <c r="X25" s="3"/>
      <c r="Y25" s="13"/>
      <c r="Z25" s="13"/>
      <c r="AA25" s="13"/>
      <c r="AB25" s="13"/>
      <c r="AC25" s="13"/>
      <c r="AD25" s="13"/>
      <c r="AE25" s="4"/>
      <c r="AH25" s="19" t="s">
        <v>13</v>
      </c>
      <c r="AI25" s="19"/>
      <c r="AJ25" s="19"/>
      <c r="AK25" s="19"/>
      <c r="AL25" s="19"/>
      <c r="AM25" s="19"/>
      <c r="AN25" s="19"/>
      <c r="AO25" s="19"/>
      <c r="AP25" s="31">
        <f>IF($I$20&lt;201,0,($I$20-200)*BE25)</f>
        <v>0</v>
      </c>
      <c r="AQ25" s="31"/>
      <c r="AR25" s="31"/>
      <c r="AS25" s="31"/>
      <c r="AT25" s="31">
        <f>IF($I$20&lt;201,0,($I$20-200)*BI25)</f>
        <v>0</v>
      </c>
      <c r="AU25" s="31"/>
      <c r="AV25" s="31"/>
      <c r="AW25" s="31"/>
      <c r="AY25" s="19" t="s">
        <v>20</v>
      </c>
      <c r="AZ25" s="19"/>
      <c r="BA25" s="19"/>
      <c r="BB25" s="19"/>
      <c r="BC25" s="19"/>
      <c r="BD25" s="19"/>
      <c r="BE25" s="30">
        <v>151.19999999999999</v>
      </c>
      <c r="BF25" s="30"/>
      <c r="BG25" s="30"/>
      <c r="BH25" s="30"/>
      <c r="BI25" s="30">
        <v>154</v>
      </c>
      <c r="BJ25" s="30"/>
      <c r="BK25" s="30"/>
      <c r="BL25" s="30"/>
    </row>
    <row r="26" spans="1:64" ht="18.75" customHeight="1" x14ac:dyDescent="0.15">
      <c r="C26" s="16" t="s">
        <v>15</v>
      </c>
      <c r="D26" s="16"/>
      <c r="E26" s="16"/>
      <c r="F26" s="16"/>
      <c r="G26" s="16"/>
      <c r="H26" s="16"/>
      <c r="I26" s="17" t="str">
        <f>IF(I20="","",ROUNDDOWN(I24*10/110,0))</f>
        <v/>
      </c>
      <c r="J26" s="17"/>
      <c r="K26" s="17"/>
      <c r="L26" s="17"/>
      <c r="M26" s="17"/>
      <c r="N26" s="17"/>
      <c r="O26" s="7" t="s">
        <v>5</v>
      </c>
      <c r="P26" s="3"/>
      <c r="Q26" s="11"/>
      <c r="R26" s="11"/>
      <c r="S26" s="11"/>
      <c r="T26" s="11"/>
      <c r="U26" s="11"/>
      <c r="V26" s="11"/>
      <c r="W26" s="3"/>
      <c r="X26" s="3"/>
      <c r="Y26" s="13"/>
      <c r="Z26" s="13"/>
      <c r="AA26" s="13"/>
      <c r="AB26" s="13"/>
      <c r="AC26" s="13"/>
      <c r="AD26" s="13"/>
      <c r="AE26" s="4"/>
      <c r="AH26" s="19" t="s">
        <v>9</v>
      </c>
      <c r="AI26" s="19"/>
      <c r="AJ26" s="19"/>
      <c r="AK26" s="19"/>
      <c r="AL26" s="19"/>
      <c r="AM26" s="19"/>
      <c r="AN26" s="19"/>
      <c r="AO26" s="19"/>
      <c r="AP26" s="29">
        <f>ROUNDDOWN(SUM(AP22:AS25),-1)</f>
        <v>2070</v>
      </c>
      <c r="AQ26" s="29"/>
      <c r="AR26" s="29"/>
      <c r="AS26" s="29"/>
      <c r="AT26" s="29">
        <f>ROUNDDOWN(SUM(AT22:AW25),-1)</f>
        <v>2110</v>
      </c>
      <c r="AU26" s="29"/>
      <c r="AV26" s="29"/>
      <c r="AW26" s="29"/>
    </row>
    <row r="27" spans="1:64" ht="18.75" customHeight="1" x14ac:dyDescent="0.15">
      <c r="B27" s="20" t="s">
        <v>48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</row>
    <row r="28" spans="1:64" ht="18.75" customHeight="1" x14ac:dyDescent="0.15">
      <c r="B28" s="20" t="s">
        <v>45</v>
      </c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Y28" s="8"/>
      <c r="AZ28" s="8"/>
      <c r="BA28" s="8"/>
      <c r="BB28" s="8"/>
      <c r="BC28" s="8"/>
      <c r="BD28" s="14"/>
      <c r="BE28" s="14"/>
      <c r="BF28" s="14"/>
      <c r="BG28" s="14"/>
      <c r="BH28" s="14"/>
      <c r="BI28" s="14"/>
      <c r="BJ28" s="14"/>
      <c r="BK28" s="14"/>
    </row>
    <row r="29" spans="1:64" ht="18.75" customHeight="1" x14ac:dyDescent="0.15">
      <c r="P29" s="9"/>
      <c r="Q29" s="9"/>
      <c r="R29" s="9"/>
      <c r="S29" s="9"/>
      <c r="Z29" s="10"/>
      <c r="AA29" s="9"/>
      <c r="AB29" s="9"/>
      <c r="AC29" s="9"/>
      <c r="AD29" s="9"/>
    </row>
    <row r="30" spans="1:64" ht="18.75" customHeight="1" x14ac:dyDescent="0.15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10"/>
    </row>
    <row r="31" spans="1:64" ht="18.75" customHeight="1" x14ac:dyDescent="0.15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10"/>
    </row>
    <row r="32" spans="1:64" ht="18.75" customHeight="1" x14ac:dyDescent="0.15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10"/>
    </row>
    <row r="33" spans="2:64" ht="18.75" customHeight="1" x14ac:dyDescent="0.15">
      <c r="D33" s="36" t="s">
        <v>17</v>
      </c>
      <c r="E33" s="36"/>
      <c r="F33" s="36"/>
      <c r="G33" s="36"/>
      <c r="H33" s="36"/>
      <c r="I33" s="23"/>
      <c r="J33" s="24"/>
      <c r="K33" s="24"/>
      <c r="L33" s="24"/>
      <c r="M33" s="25"/>
      <c r="N33" s="43" t="s">
        <v>32</v>
      </c>
      <c r="O33" s="44"/>
      <c r="P33" s="45" t="s">
        <v>43</v>
      </c>
      <c r="Q33" s="45"/>
      <c r="R33" s="45"/>
      <c r="S33" s="45"/>
      <c r="T33" s="45"/>
      <c r="U33" s="45"/>
      <c r="V33" s="45"/>
      <c r="W33" s="45"/>
      <c r="X33" s="45"/>
      <c r="Y33" s="45"/>
      <c r="Z33" s="45"/>
      <c r="AA33" s="45"/>
      <c r="AB33" s="45"/>
      <c r="AC33" s="45"/>
      <c r="AD33" s="45"/>
      <c r="AE33" s="45"/>
      <c r="AF33" s="10"/>
      <c r="AH33" t="s">
        <v>29</v>
      </c>
      <c r="AY33" t="s">
        <v>28</v>
      </c>
    </row>
    <row r="34" spans="2:64" ht="18.75" customHeight="1" x14ac:dyDescent="0.15">
      <c r="D34" s="36"/>
      <c r="E34" s="36"/>
      <c r="F34" s="36"/>
      <c r="G34" s="36"/>
      <c r="H34" s="36"/>
      <c r="I34" s="26"/>
      <c r="J34" s="27"/>
      <c r="K34" s="27"/>
      <c r="L34" s="27"/>
      <c r="M34" s="28"/>
      <c r="N34" s="43"/>
      <c r="O34" s="44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P34" s="19" t="s">
        <v>6</v>
      </c>
      <c r="AQ34" s="19"/>
      <c r="AR34" s="19"/>
      <c r="AS34" s="19"/>
      <c r="AT34" s="19" t="s">
        <v>7</v>
      </c>
      <c r="AU34" s="19"/>
      <c r="AV34" s="19"/>
      <c r="AW34" s="19"/>
      <c r="AY34" s="40" t="s">
        <v>8</v>
      </c>
      <c r="AZ34" s="41"/>
      <c r="BA34" s="41"/>
      <c r="BB34" s="41"/>
      <c r="BC34" s="41"/>
      <c r="BD34" s="42"/>
      <c r="BE34" s="19" t="s">
        <v>6</v>
      </c>
      <c r="BF34" s="19"/>
      <c r="BG34" s="19"/>
      <c r="BH34" s="19"/>
      <c r="BI34" s="19" t="s">
        <v>7</v>
      </c>
      <c r="BJ34" s="19"/>
      <c r="BK34" s="19"/>
      <c r="BL34" s="19"/>
    </row>
    <row r="35" spans="2:64" ht="18.75" customHeight="1" x14ac:dyDescent="0.15">
      <c r="AH35" s="19" t="s">
        <v>4</v>
      </c>
      <c r="AI35" s="19"/>
      <c r="AJ35" s="19"/>
      <c r="AK35" s="19"/>
      <c r="AL35" s="19"/>
      <c r="AM35" s="19"/>
      <c r="AN35" s="19"/>
      <c r="AO35" s="19"/>
      <c r="AP35" s="31">
        <f>+BE35</f>
        <v>4320</v>
      </c>
      <c r="AQ35" s="31"/>
      <c r="AR35" s="31"/>
      <c r="AS35" s="31"/>
      <c r="AT35" s="32">
        <f>+BI35</f>
        <v>4400</v>
      </c>
      <c r="AU35" s="31"/>
      <c r="AV35" s="31"/>
      <c r="AW35" s="31"/>
      <c r="AY35" s="19" t="s">
        <v>18</v>
      </c>
      <c r="AZ35" s="19"/>
      <c r="BA35" s="19"/>
      <c r="BB35" s="19"/>
      <c r="BC35" s="19"/>
      <c r="BD35" s="19"/>
      <c r="BE35" s="30">
        <v>4320</v>
      </c>
      <c r="BF35" s="30"/>
      <c r="BG35" s="30"/>
      <c r="BH35" s="30"/>
      <c r="BI35" s="30">
        <v>4400</v>
      </c>
      <c r="BJ35" s="30"/>
      <c r="BK35" s="30"/>
      <c r="BL35" s="30"/>
    </row>
    <row r="36" spans="2:64" ht="18.75" customHeight="1" x14ac:dyDescent="0.15">
      <c r="C36" s="20"/>
      <c r="D36" s="20"/>
      <c r="E36" s="20"/>
      <c r="F36" s="20"/>
      <c r="G36" s="20"/>
      <c r="H36" s="20"/>
      <c r="I36" s="22" t="s">
        <v>39</v>
      </c>
      <c r="J36" s="22"/>
      <c r="K36" s="22"/>
      <c r="L36" s="22"/>
      <c r="M36" s="22"/>
      <c r="N36" s="22"/>
      <c r="O36" s="22"/>
      <c r="Q36" s="35" t="s">
        <v>40</v>
      </c>
      <c r="R36" s="35"/>
      <c r="S36" s="35"/>
      <c r="T36" s="35"/>
      <c r="U36" s="35"/>
      <c r="V36" s="35"/>
      <c r="W36" s="35"/>
      <c r="Y36" s="35" t="s">
        <v>34</v>
      </c>
      <c r="Z36" s="35"/>
      <c r="AA36" s="35"/>
      <c r="AB36" s="35"/>
      <c r="AC36" s="35"/>
      <c r="AD36" s="35"/>
      <c r="AE36" s="35"/>
      <c r="AF36" s="10"/>
      <c r="AH36" s="19" t="s">
        <v>26</v>
      </c>
      <c r="AI36" s="19"/>
      <c r="AJ36" s="19"/>
      <c r="AK36" s="19"/>
      <c r="AL36" s="19"/>
      <c r="AM36" s="19"/>
      <c r="AN36" s="19"/>
      <c r="AO36" s="19"/>
      <c r="AP36" s="31">
        <f>+I33*BE36</f>
        <v>0</v>
      </c>
      <c r="AQ36" s="31"/>
      <c r="AR36" s="31"/>
      <c r="AS36" s="31"/>
      <c r="AT36" s="31">
        <f>+I33*BI36</f>
        <v>0</v>
      </c>
      <c r="AU36" s="31"/>
      <c r="AV36" s="31"/>
      <c r="AW36" s="31"/>
      <c r="AY36" s="19" t="s">
        <v>30</v>
      </c>
      <c r="AZ36" s="19"/>
      <c r="BA36" s="19"/>
      <c r="BB36" s="19"/>
      <c r="BC36" s="19"/>
      <c r="BD36" s="19"/>
      <c r="BE36" s="30">
        <v>64.8</v>
      </c>
      <c r="BF36" s="30"/>
      <c r="BG36" s="30"/>
      <c r="BH36" s="30"/>
      <c r="BI36" s="30">
        <v>66</v>
      </c>
      <c r="BJ36" s="30"/>
      <c r="BK36" s="30"/>
      <c r="BL36" s="30"/>
    </row>
    <row r="37" spans="2:64" ht="18.75" customHeight="1" x14ac:dyDescent="0.15">
      <c r="C37" s="21" t="s">
        <v>14</v>
      </c>
      <c r="D37" s="21"/>
      <c r="E37" s="21"/>
      <c r="F37" s="21"/>
      <c r="G37" s="21"/>
      <c r="H37" s="21"/>
      <c r="I37" s="15" t="str">
        <f>IF($I$33="","",$AT$37)</f>
        <v/>
      </c>
      <c r="J37" s="15"/>
      <c r="K37" s="15"/>
      <c r="L37" s="15"/>
      <c r="M37" s="15"/>
      <c r="N37" s="15"/>
      <c r="O37" s="6" t="s">
        <v>5</v>
      </c>
      <c r="P37" s="2"/>
      <c r="Q37" s="15" t="str">
        <f>IF($I$33="","",$AP$37)</f>
        <v/>
      </c>
      <c r="R37" s="15"/>
      <c r="S37" s="15"/>
      <c r="T37" s="15"/>
      <c r="U37" s="15"/>
      <c r="V37" s="15"/>
      <c r="W37" s="6" t="s">
        <v>5</v>
      </c>
      <c r="X37" s="2"/>
      <c r="Y37" s="18" t="str">
        <f>IF($I$33="","",I37-Q37)</f>
        <v/>
      </c>
      <c r="Z37" s="18"/>
      <c r="AA37" s="18"/>
      <c r="AB37" s="18"/>
      <c r="AC37" s="18"/>
      <c r="AD37" s="18"/>
      <c r="AE37" s="12" t="s">
        <v>5</v>
      </c>
      <c r="AF37" s="10"/>
      <c r="AH37" s="19" t="s">
        <v>9</v>
      </c>
      <c r="AI37" s="19"/>
      <c r="AJ37" s="19"/>
      <c r="AK37" s="19"/>
      <c r="AL37" s="19"/>
      <c r="AM37" s="19"/>
      <c r="AN37" s="19"/>
      <c r="AO37" s="19"/>
      <c r="AP37" s="29">
        <f>ROUNDDOWN(SUM(AP35:AS36),-1)</f>
        <v>4320</v>
      </c>
      <c r="AQ37" s="29"/>
      <c r="AR37" s="29"/>
      <c r="AS37" s="29"/>
      <c r="AT37" s="29">
        <f>ROUNDDOWN(SUM(AT35:AW36),-1)</f>
        <v>4400</v>
      </c>
      <c r="AU37" s="29"/>
      <c r="AV37" s="29"/>
      <c r="AW37" s="29"/>
    </row>
    <row r="38" spans="2:64" ht="18.75" customHeight="1" x14ac:dyDescent="0.15">
      <c r="C38" s="16" t="s">
        <v>16</v>
      </c>
      <c r="D38" s="16"/>
      <c r="E38" s="16"/>
      <c r="F38" s="16"/>
      <c r="G38" s="16"/>
      <c r="H38" s="16"/>
      <c r="I38" s="17" t="str">
        <f>IF(I33="","",$I$37-$I$39)</f>
        <v/>
      </c>
      <c r="J38" s="17"/>
      <c r="K38" s="17"/>
      <c r="L38" s="17"/>
      <c r="M38" s="17"/>
      <c r="N38" s="17"/>
      <c r="O38" s="7" t="s">
        <v>5</v>
      </c>
      <c r="P38" s="3"/>
      <c r="Q38" s="11"/>
      <c r="R38" s="11"/>
      <c r="S38" s="11"/>
      <c r="T38" s="11"/>
      <c r="U38" s="11"/>
      <c r="V38" s="11"/>
      <c r="W38" s="3"/>
      <c r="X38" s="3"/>
      <c r="Y38" s="5"/>
      <c r="Z38" s="5"/>
      <c r="AA38" s="5"/>
      <c r="AB38" s="5"/>
      <c r="AC38" s="5"/>
      <c r="AD38" s="5"/>
      <c r="AF38" s="10"/>
    </row>
    <row r="39" spans="2:64" ht="18.75" customHeight="1" x14ac:dyDescent="0.15">
      <c r="C39" s="16" t="s">
        <v>15</v>
      </c>
      <c r="D39" s="16"/>
      <c r="E39" s="16"/>
      <c r="F39" s="16"/>
      <c r="G39" s="16"/>
      <c r="H39" s="16"/>
      <c r="I39" s="17" t="str">
        <f>IF(I33="","",ROUNDDOWN(I37*10/110,0))</f>
        <v/>
      </c>
      <c r="J39" s="17"/>
      <c r="K39" s="17"/>
      <c r="L39" s="17"/>
      <c r="M39" s="17"/>
      <c r="N39" s="17"/>
      <c r="O39" s="7" t="s">
        <v>5</v>
      </c>
      <c r="P39" s="3"/>
      <c r="Q39" s="11"/>
      <c r="R39" s="11"/>
      <c r="S39" s="11"/>
      <c r="T39" s="11"/>
      <c r="U39" s="11"/>
      <c r="V39" s="11"/>
      <c r="W39" s="3"/>
      <c r="X39" s="3"/>
      <c r="Y39" s="5"/>
      <c r="Z39" s="5"/>
      <c r="AA39" s="5"/>
      <c r="AB39" s="5"/>
      <c r="AC39" s="5"/>
      <c r="AD39" s="5"/>
      <c r="AE39" s="4"/>
      <c r="AF39" s="10"/>
    </row>
    <row r="40" spans="2:64" ht="18.75" customHeight="1" x14ac:dyDescent="0.15">
      <c r="B40" s="20" t="s">
        <v>47</v>
      </c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10"/>
    </row>
    <row r="41" spans="2:64" ht="18.75" customHeight="1" x14ac:dyDescent="0.15">
      <c r="B41" s="20" t="s">
        <v>46</v>
      </c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10"/>
    </row>
    <row r="42" spans="2:64" ht="18.75" customHeight="1" x14ac:dyDescent="0.15">
      <c r="AF42" s="10"/>
    </row>
    <row r="45" spans="2:64" ht="18.75" customHeight="1" x14ac:dyDescent="0.15">
      <c r="AE45" s="10"/>
    </row>
    <row r="46" spans="2:64" ht="18.75" customHeight="1" x14ac:dyDescent="0.15">
      <c r="AE46" s="10"/>
      <c r="AF46" s="1"/>
    </row>
    <row r="47" spans="2:64" ht="18.75" customHeight="1" x14ac:dyDescent="0.15">
      <c r="AE47" s="10"/>
    </row>
    <row r="48" spans="2:64" ht="18.75" customHeight="1" x14ac:dyDescent="0.15">
      <c r="AE48" s="10"/>
      <c r="AF48" s="10"/>
    </row>
    <row r="49" spans="24:32" ht="18.75" customHeight="1" x14ac:dyDescent="0.15">
      <c r="AE49" s="10"/>
      <c r="AF49" s="10"/>
    </row>
    <row r="50" spans="24:32" ht="18.75" customHeight="1" x14ac:dyDescent="0.15">
      <c r="AF50" s="10"/>
    </row>
    <row r="51" spans="24:32" ht="18.75" customHeight="1" x14ac:dyDescent="0.15">
      <c r="X51" s="1"/>
      <c r="Y51" s="1"/>
      <c r="Z51" s="1"/>
      <c r="AA51" s="1"/>
      <c r="AC51" s="1"/>
      <c r="AD51" s="1"/>
      <c r="AE51" s="1"/>
      <c r="AF51" s="10"/>
    </row>
    <row r="52" spans="24:32" ht="18.75" customHeight="1" x14ac:dyDescent="0.15">
      <c r="AF52" s="10"/>
    </row>
    <row r="54" spans="24:32" ht="18.75" customHeight="1" x14ac:dyDescent="0.15">
      <c r="AF54" s="1"/>
    </row>
  </sheetData>
  <sheetProtection algorithmName="SHA-512" hashValue="YvZcgb5lJvW5iipXqTj7rSmU4bzO1XxxMF4WFBi0GI2fHhIu03u8LNN0X9MZzifo6V5WVETPkw5AnZ8Rj/jKwA==" saltValue="GKZzSNuw5pPeAjz2/A7i4Q==" spinCount="100000" sheet="1" objects="1" scenarios="1"/>
  <mergeCells count="178">
    <mergeCell ref="A1:AE3"/>
    <mergeCell ref="AP7:AS7"/>
    <mergeCell ref="AP8:AS8"/>
    <mergeCell ref="AP6:AS6"/>
    <mergeCell ref="P4:AE5"/>
    <mergeCell ref="D6:H7"/>
    <mergeCell ref="AP5:AS5"/>
    <mergeCell ref="I6:M7"/>
    <mergeCell ref="N4:O5"/>
    <mergeCell ref="N6:O7"/>
    <mergeCell ref="P6:AE7"/>
    <mergeCell ref="D4:H5"/>
    <mergeCell ref="I4:M5"/>
    <mergeCell ref="BD5:BK5"/>
    <mergeCell ref="AH6:AO6"/>
    <mergeCell ref="AH7:AO7"/>
    <mergeCell ref="AH8:AO8"/>
    <mergeCell ref="BH8:BK8"/>
    <mergeCell ref="BD9:BG9"/>
    <mergeCell ref="BH9:BK9"/>
    <mergeCell ref="BD14:BG14"/>
    <mergeCell ref="BH14:BK14"/>
    <mergeCell ref="BD12:BG12"/>
    <mergeCell ref="BH12:BK12"/>
    <mergeCell ref="BD13:BG13"/>
    <mergeCell ref="BH13:BK13"/>
    <mergeCell ref="AY12:BC12"/>
    <mergeCell ref="AY13:BC13"/>
    <mergeCell ref="AT5:AW5"/>
    <mergeCell ref="AY14:BC14"/>
    <mergeCell ref="AY8:BC8"/>
    <mergeCell ref="AY9:BC9"/>
    <mergeCell ref="AY10:BC10"/>
    <mergeCell ref="AY5:BC5"/>
    <mergeCell ref="AT11:AW11"/>
    <mergeCell ref="BD11:BG11"/>
    <mergeCell ref="AT7:AW7"/>
    <mergeCell ref="BM5:BR5"/>
    <mergeCell ref="BM6:BR6"/>
    <mergeCell ref="BV8:BX8"/>
    <mergeCell ref="BV9:BX9"/>
    <mergeCell ref="BM8:BR8"/>
    <mergeCell ref="BM9:BR9"/>
    <mergeCell ref="BS8:BU8"/>
    <mergeCell ref="BS9:BU9"/>
    <mergeCell ref="BS5:BU5"/>
    <mergeCell ref="BV5:BX5"/>
    <mergeCell ref="BS6:BU6"/>
    <mergeCell ref="BV6:BX6"/>
    <mergeCell ref="BV7:BX7"/>
    <mergeCell ref="BS7:BU7"/>
    <mergeCell ref="BM7:BR7"/>
    <mergeCell ref="AY6:BC6"/>
    <mergeCell ref="AT9:AW9"/>
    <mergeCell ref="AT10:AW10"/>
    <mergeCell ref="AT8:AW8"/>
    <mergeCell ref="BD6:BG6"/>
    <mergeCell ref="BH6:BK6"/>
    <mergeCell ref="AY11:BC11"/>
    <mergeCell ref="BH11:BK11"/>
    <mergeCell ref="BD10:BG10"/>
    <mergeCell ref="BH10:BK10"/>
    <mergeCell ref="BD7:BG7"/>
    <mergeCell ref="BH7:BK7"/>
    <mergeCell ref="BD8:BG8"/>
    <mergeCell ref="AY7:BC7"/>
    <mergeCell ref="AT6:AW6"/>
    <mergeCell ref="Y9:AE9"/>
    <mergeCell ref="AP10:AS10"/>
    <mergeCell ref="Q9:W9"/>
    <mergeCell ref="C25:H25"/>
    <mergeCell ref="I25:N25"/>
    <mergeCell ref="P20:AE21"/>
    <mergeCell ref="B13:AE13"/>
    <mergeCell ref="Y23:AE23"/>
    <mergeCell ref="C24:H24"/>
    <mergeCell ref="I24:N24"/>
    <mergeCell ref="C9:H9"/>
    <mergeCell ref="I9:O9"/>
    <mergeCell ref="AH11:AO11"/>
    <mergeCell ref="AH9:AO9"/>
    <mergeCell ref="AH10:AO10"/>
    <mergeCell ref="Y10:AD10"/>
    <mergeCell ref="C10:H10"/>
    <mergeCell ref="N20:O21"/>
    <mergeCell ref="AP11:AS11"/>
    <mergeCell ref="AP9:AS9"/>
    <mergeCell ref="I10:N10"/>
    <mergeCell ref="I12:N12"/>
    <mergeCell ref="Q24:V24"/>
    <mergeCell ref="Q10:V10"/>
    <mergeCell ref="AY21:BD21"/>
    <mergeCell ref="BE21:BH21"/>
    <mergeCell ref="BI21:BL21"/>
    <mergeCell ref="AH25:AO25"/>
    <mergeCell ref="AP25:AS25"/>
    <mergeCell ref="AT25:AW25"/>
    <mergeCell ref="AH23:AO23"/>
    <mergeCell ref="AP26:AS26"/>
    <mergeCell ref="AP21:AS21"/>
    <mergeCell ref="AT26:AW26"/>
    <mergeCell ref="AP24:AS24"/>
    <mergeCell ref="AT24:AW24"/>
    <mergeCell ref="AY22:BD22"/>
    <mergeCell ref="BI24:BL24"/>
    <mergeCell ref="AY25:BD25"/>
    <mergeCell ref="BE25:BH25"/>
    <mergeCell ref="BI25:BL25"/>
    <mergeCell ref="AY24:BD24"/>
    <mergeCell ref="BE24:BH24"/>
    <mergeCell ref="BE22:BH22"/>
    <mergeCell ref="BI22:BL22"/>
    <mergeCell ref="AY23:BD23"/>
    <mergeCell ref="BE23:BH23"/>
    <mergeCell ref="BI23:BL23"/>
    <mergeCell ref="C12:H12"/>
    <mergeCell ref="B14:AE14"/>
    <mergeCell ref="B15:AE15"/>
    <mergeCell ref="AP23:AS23"/>
    <mergeCell ref="AT23:AW23"/>
    <mergeCell ref="AH24:AO24"/>
    <mergeCell ref="AT21:AW21"/>
    <mergeCell ref="AH22:AO22"/>
    <mergeCell ref="AP22:AS22"/>
    <mergeCell ref="AT22:AW22"/>
    <mergeCell ref="C11:H11"/>
    <mergeCell ref="Q23:W23"/>
    <mergeCell ref="D20:H21"/>
    <mergeCell ref="I11:N11"/>
    <mergeCell ref="BI36:BL36"/>
    <mergeCell ref="BE34:BH34"/>
    <mergeCell ref="BI34:BL34"/>
    <mergeCell ref="AY35:BD35"/>
    <mergeCell ref="BE35:BH35"/>
    <mergeCell ref="BI35:BL35"/>
    <mergeCell ref="AP34:AS34"/>
    <mergeCell ref="AY34:BD34"/>
    <mergeCell ref="B28:AE28"/>
    <mergeCell ref="C36:H36"/>
    <mergeCell ref="I36:O36"/>
    <mergeCell ref="Q36:W36"/>
    <mergeCell ref="Y36:AE36"/>
    <mergeCell ref="N33:O34"/>
    <mergeCell ref="AY36:BD36"/>
    <mergeCell ref="P33:AE34"/>
    <mergeCell ref="D33:H34"/>
    <mergeCell ref="I33:M34"/>
    <mergeCell ref="C23:H23"/>
    <mergeCell ref="Y24:AD24"/>
    <mergeCell ref="AP37:AS37"/>
    <mergeCell ref="AT37:AW37"/>
    <mergeCell ref="BE36:BH36"/>
    <mergeCell ref="AH36:AO36"/>
    <mergeCell ref="AP36:AS36"/>
    <mergeCell ref="AT36:AW36"/>
    <mergeCell ref="AP35:AS35"/>
    <mergeCell ref="AT35:AW35"/>
    <mergeCell ref="AT34:AW34"/>
    <mergeCell ref="AH35:AO35"/>
    <mergeCell ref="AH37:AO37"/>
    <mergeCell ref="I37:N37"/>
    <mergeCell ref="C26:H26"/>
    <mergeCell ref="I26:N26"/>
    <mergeCell ref="Q37:V37"/>
    <mergeCell ref="Y37:AD37"/>
    <mergeCell ref="AH26:AO26"/>
    <mergeCell ref="B41:AE41"/>
    <mergeCell ref="A17:AE19"/>
    <mergeCell ref="A30:AE32"/>
    <mergeCell ref="C38:H38"/>
    <mergeCell ref="I38:N38"/>
    <mergeCell ref="C39:H39"/>
    <mergeCell ref="I39:N39"/>
    <mergeCell ref="C37:H37"/>
    <mergeCell ref="I23:O23"/>
    <mergeCell ref="B40:AE40"/>
    <mergeCell ref="B27:AE27"/>
    <mergeCell ref="I20:M21"/>
  </mergeCells>
  <phoneticPr fontId="3"/>
  <dataValidations count="2">
    <dataValidation type="whole" allowBlank="1" showInputMessage="1" showErrorMessage="1" sqref="I33:M33 I6:M6 I20:M20">
      <formula1>0</formula1>
      <formula2>100000</formula2>
    </dataValidation>
    <dataValidation type="list" allowBlank="1" showInputMessage="1" showErrorMessage="1" sqref="I4:M4">
      <formula1>$AY$6:$AY$14</formula1>
    </dataValidation>
  </dataValidations>
  <pageMargins left="0.75" right="0.75" top="0.6" bottom="0.37" header="0.51200000000000001" footer="0.27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料金シミュレータｰ</vt:lpstr>
      <vt:lpstr>料金シミュレータｰ!Print_Area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菊川市</dc:creator>
  <cp:lastModifiedBy>水道課</cp:lastModifiedBy>
  <cp:lastPrinted>2019-08-14T00:44:14Z</cp:lastPrinted>
  <dcterms:created xsi:type="dcterms:W3CDTF">2013-10-24T01:59:08Z</dcterms:created>
  <dcterms:modified xsi:type="dcterms:W3CDTF">2019-08-14T02:30:30Z</dcterms:modified>
</cp:coreProperties>
</file>